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Activity Data" sheetId="2" r:id="rId5"/>
    <sheet state="visible" name="Settings" sheetId="3" r:id="rId6"/>
    <sheet state="visible" name="Summary" sheetId="4" r:id="rId7"/>
    <sheet state="visible" name="Revisions" sheetId="5" r:id="rId8"/>
    <sheet state="hidden" name="Reference - Custom Messages" sheetId="6" r:id="rId9"/>
    <sheet state="hidden" name="Reference - Lookup and Unit" sheetId="7" r:id="rId10"/>
    <sheet state="hidden" name="Reference - EF Fuel Use" sheetId="8" r:id="rId11"/>
    <sheet state="hidden" name="Reference - EF Road" sheetId="9" r:id="rId12"/>
    <sheet state="hidden" name="Reference - EF Freight" sheetId="10" r:id="rId13"/>
    <sheet state="hidden" name="Reference - EF Public" sheetId="11" r:id="rId14"/>
  </sheets>
  <definedNames>
    <definedName name="Ref_DD_vehicle_WeightDistance_US_Rail">'Reference - EF Freight'!$A$61</definedName>
    <definedName name="Ref_DD_Fuels">'Reference - EF Fuel Use'!$A$4:$A$15</definedName>
    <definedName name="Ref_FuelUseVehicle_Other">#REF!</definedName>
    <definedName name="Ref_DD_vehicle_Passenger_UK_Road">'Reference - EF Public'!$A$37:$A$40</definedName>
    <definedName name="Ref_DD_vehicle_FuelUse_US_Water">'Reference - EF Fuel Use'!$A$144:$A$146</definedName>
    <definedName name="Ref_DD_vehicle_vehicleDistance_Other">'Reference - EF Road'!$A$4:$A$86</definedName>
    <definedName name="Ref_EF_Weight_Distance_CH4_US">'Reference - EF Freight'!$A$91:$J$94</definedName>
    <definedName name="Ref_Total_Emission">'Activity Data'!$T$111</definedName>
    <definedName name="Ref_DD_Numerator">'Reference - Lookup and Unit'!$A$11:$A$16</definedName>
    <definedName name="Ref_DD_vehicle_WeightDistance_US">'Reference - EF Freight'!$A$58:$A$82</definedName>
    <definedName name="Ref_DD_vehicle_WeightDistance_Other_Road">'Reference - EF Freight'!$A$8:$A$19</definedName>
    <definedName name="Ref_DD_vehicle_Passenger_Other_Rail">'Reference - EF Public'!$A$13:$A$17</definedName>
    <definedName name="Tbl_vehical_Settings">Settings!$B$28:$I$35</definedName>
    <definedName name="Ref_DD_vehicle_FuelUse_UK_AirCraft">'Reference - EF Fuel Use'!$A$55</definedName>
    <definedName name="Ref_DD_vehicle_Passenger_US_Water">'Reference - EF Public'!$A$60</definedName>
    <definedName name="Ref_DD_Columns">'Reference - Lookup and Unit'!$A$112:$A$123</definedName>
    <definedName name="Ref_DD_vehicle_WeightDistance_UK_Road">'Reference - EF Freight'!$A$33:$A$48</definedName>
    <definedName name="Ref_EF_ByFuel_CH4_US">'Reference - EF Fuel Use'!$A$56:$J$146</definedName>
    <definedName name="Dynamic_message">'Activity Data'!$D$6</definedName>
    <definedName name="Set_DD_Vehicle_Units">Settings!$H$30:$H$35</definedName>
    <definedName name="Ref_DD_vehicle_vehicleDistance_US">'Reference - EF Road'!$A$87:$A$169</definedName>
    <definedName name="Ref_DD_vehicle_WeightDistance_UK">'Reference - EF Freight'!$A$29:$A$57</definedName>
    <definedName name="Ref_DD_vehicle_FuelUse_Other_Road">'Reference - EF Fuel Use'!$A$149:$A$153</definedName>
    <definedName name="Ref_FuelUseVehicle_Other_Road">#REF!</definedName>
    <definedName name="Ref_DD_vehicle_Passenger_US">'Reference - EF Public'!$A$42:$A$60</definedName>
    <definedName name="Ref_DD_vehicle_FuelUse_Other">'Reference - EF Fuel Use'!$A$147:$A$158</definedName>
    <definedName name="Ref_DD_vehicle_Passenger_US_Rail">'Reference - EF Public'!$A$51:$A$55</definedName>
    <definedName name="Ref_DD_vehicle_FuelUse_UK_Rail">'Reference - EF Fuel Use'!$A$44:$A$45</definedName>
    <definedName name="Ref_FuelUseVehicle_UK_Water">'Reference - EF Fuel Use'!$A$51:$A$53</definedName>
    <definedName name="Ref_Master_Unit_Table">'Reference - Lookup and Unit'!$B$4:$AB$30</definedName>
    <definedName name="Ref_DD_vehicle_FuelUse_UK_Road">'Reference - EF Fuel Use'!$A$46:$A$50</definedName>
    <definedName name="Ref_DD_vehicle_Passenger_Other_Water">'Reference - EF Public'!$A$22</definedName>
    <definedName name="Tbl_Activity_Heading">'Activity Data'!$B$9:$U$10</definedName>
    <definedName name="Ref_From_Units">'Reference - Lookup and Unit'!$A$4:$A$30</definedName>
    <definedName name="Ref_FuelUseVehicle_Other_Rail">#REF!</definedName>
    <definedName name="Ref_DD_Region">'Reference - Lookup and Unit'!$A$36:$A$38</definedName>
    <definedName name="Ref_EF_Vehicle_Distance_Other">'Reference - EF Road'!$A$3:$R$86</definedName>
    <definedName name="Ref_DD_vehicle_FuelUse_Other_AirCraft">'Reference - EF Fuel Use'!$A$158</definedName>
    <definedName name="Ref_DD_vehicle_FuelUse_Other_Rail">'Reference - EF Fuel Use'!$A$147:$A$148</definedName>
    <definedName name="Ref_EF_Vehicle_Distance_US">'Reference - EF Road'!$A$87:$R$169</definedName>
    <definedName name="Ref_FuelUseVehicle_UK_Rail">'Reference - EF Fuel Use'!$A$44</definedName>
    <definedName name="Ref_DD_ActivityData">'Reference - Lookup and Unit'!$A$51:$A$54</definedName>
    <definedName name="Ref_DD_vehicle_Passenger_Other_Road">'Reference - EF Public'!$A$18:$A$21</definedName>
    <definedName name="Ref_EF_Weight_Distance_CH4">'Reference - EF Freight'!$A$86:$J$94</definedName>
    <definedName name="Ref_DD_PasengerDistanceUnits">'Reference - Lookup and Unit'!$A$29:$A$30</definedName>
    <definedName name="Tbl_User_data">'Activity Data'!$B$11:$U$110</definedName>
    <definedName name="Ref_FuelUseVehicle_US_Road">'Reference - EF Fuel Use'!$A$57:$A$143</definedName>
    <definedName name="Ref_DD_DistanceUnit">'Reference - Lookup and Unit'!$A$17:$A$18</definedName>
    <definedName name="Ref_FuelUseVehicle_US_Rail">'Reference - EF Fuel Use'!$A$56</definedName>
    <definedName name="Ref_DD_vehicle_WeightDistance_Other_Aircraft">'Reference - EF Freight'!$A$4:$A$6</definedName>
    <definedName name="Ref_DD_Scope3">'Reference - Lookup and Unit'!$A$53:$A$57</definedName>
    <definedName name="Ref_DD_vehicle_WeightDistance_US_AirCraft">'Reference - EF Freight'!$A$58:$A$60</definedName>
    <definedName name="Settings_Custom_Fuels">Settings!$B$18:$B$23</definedName>
    <definedName name="Ref_DD_vehicle_Passenger_UK_Rail">'Reference - EF Public'!$A$32:$A$36</definedName>
    <definedName name="Ref_DD_vehicle_Passenger_US_Road">'Reference - EF Public'!$A$56:$A$59</definedName>
    <definedName name="Ref_DD_WeightDistanceUnits">'Reference - Lookup and Unit'!$A$25:$A$28</definedName>
    <definedName name="Ref_Total_Emission_Biomass">'Activity Data'!$U$111</definedName>
    <definedName name="Ref_DD_TransportMode">'Reference - Lookup and Unit'!$A$43:$A$46</definedName>
    <definedName name="Ref_EF_ByFuel_US">'Reference - EF Fuel Use'!$A$28:$I$39</definedName>
    <definedName name="Setting_IPCC_GWP_VERSION">Settings!$B$11</definedName>
    <definedName name="Ref_EF_Public_Transport_Other">'Reference - EF Public'!$A$4:$N$22</definedName>
    <definedName name="Ref_DD_vehicle_WeightDistance_US_Water">'Reference - EF Freight'!$A$74:$A$82</definedName>
    <definedName name="Ref_EF_Public_Transport">'Reference - EF Public'!$A$3:$N$60</definedName>
    <definedName name="Ref_EF_Weight_Distance_US">'Reference - EF Freight'!$A$58:$I$82</definedName>
    <definedName name="Ref_FuelUseVehicle_US_water">'Reference - EF Fuel Use'!$A$144:$A$146</definedName>
    <definedName name="Ref_EF_ByFuel">'Reference - EF Fuel Use'!$A$3:$I$39</definedName>
    <definedName name="Ref_DD_MasterUnits">'Reference - Lookup and Unit'!$A$73:$A$80</definedName>
    <definedName name="Ref_DD_vehicle_FuelUse_US_Rail">'Reference - EF Fuel Use'!$A$56</definedName>
    <definedName name="Ref_DD_vehicle_Passenger_Other_AirCraft">'Reference - EF Public'!$A$4:$A$12</definedName>
    <definedName name="Ref_DD_vehicle_WeightDistance_UK_Rail">'Reference - EF Freight'!$A$32</definedName>
    <definedName name="Ref_DD_vehicle_WeightDistance_Other_Rail">'Reference - EF Freight'!$A$7</definedName>
    <definedName name="Ref_EF_IPCC_GWP_2014">'Reference - Lookup and Unit'!$B$105:$C$108</definedName>
    <definedName name="Ref_DD_vehicle_FuelUse_UK">'Reference - EF Fuel Use'!$A$44:$A$55</definedName>
    <definedName name="Settings_Custom_Vehicle">Settings!$B$30:$B$35</definedName>
    <definedName name="Ref_DD_vehicle_Passenger_UK">'Reference - EF Public'!$A$23:$A$41</definedName>
    <definedName name="Ref_DD_vehicle_vehicleDistance_US_Road">'Reference - EF Road'!$A$87:$A$169</definedName>
    <definedName name="Ref_EF_ByFuel_UK">'Reference - EF Fuel Use'!$A$16:$I$27</definedName>
    <definedName name="Ref_DD_vehicle_Passenger_Other">'Reference - EF Public'!$A$4:$A$22</definedName>
    <definedName name="REF_To_Unit">'Reference - Lookup and Unit'!$B$3:$AB$3</definedName>
    <definedName name="Ref_DD_vehicle_FuelUse_US">'Reference - EF Fuel Use'!$A$56:$A$146</definedName>
    <definedName name="Ref_EF_Vehicle_Distance">'Reference - EF Road'!$A$3:$R$86</definedName>
    <definedName name="Ref_FuelUseVehicle_Other_Water">#REF!</definedName>
    <definedName name="Ref_DD_NonUK">'Reference - Lookup and Unit'!$A$52:$A$57</definedName>
    <definedName name="Ref_EF_Weight_Distance_UK">'Reference - EF Freight'!$A$29:$I$57</definedName>
    <definedName name="Ref_FuelUseVehicle_US">'Reference - EF Fuel Use'!$A$56:$A$146</definedName>
    <definedName name="Ref_DD_vehicle_Passenger_UK_AirCraft">'Reference - EF Public'!$A$23:$A$31</definedName>
    <definedName name="Ref_DD_Scope">'Reference - Lookup and Unit'!$A$63:$A$64</definedName>
    <definedName name="Ref_EF_Weight_Distance_Other">'Reference - EF Freight'!$A$4:$I$28</definedName>
    <definedName name="Ref_DD_vehicle_WeightDistance_Other">'Reference - EF Freight'!$A$4:$A$28</definedName>
    <definedName name="Ref_DD_vehicle_vehicleDistance_UK_Road">'Reference - EF Road'!$A$174:$A$222</definedName>
    <definedName name="Ref_DD_vehicle_FuelUse_UK_Water">'Reference - EF Fuel Use'!$A$51:$A$54</definedName>
    <definedName name="Ref_EF_IPCC_GWP_2001">'Reference - Lookup and Unit'!$B$97:$C$100</definedName>
    <definedName name="Ref_EF_Public_Transport_UK">'Reference - EF Public'!$A$23:$N$41</definedName>
    <definedName name="Ref_EF_IPCC_GWP_95">'Reference - Lookup and Unit'!$B$93:$C$96</definedName>
    <definedName name="Ref_DD_NA">'Reference - Lookup and Unit'!$A$68</definedName>
    <definedName name="Ref_EF_Weight_Distance">'Reference - EF Freight'!$A$3:$I$82</definedName>
    <definedName name="Ref_DD_Fuel_Units">'Reference - Lookup and Unit'!$A$4:$A$10</definedName>
    <definedName name="Ref_EF_ByFuel_CH4_Other">'Reference - EF Fuel Use'!$A$147:$J$158</definedName>
    <definedName name="Ref_EF_Weight_Distance_CH4_UK">'Reference - EF Freight'!$A$87:$J$90</definedName>
    <definedName name="Ref_FuelUseVehicle_UK_Road">'Reference - EF Fuel Use'!$A$46:$A$49</definedName>
    <definedName name="Ref_DD_vehicle_FuelUse">'Reference - EF Fuel Use'!$A$44:$A$146</definedName>
    <definedName name="Ref_DD_vehicle_WeightDistance_UK_Aircraft">'Reference - EF Freight'!$A$29:$A$31</definedName>
    <definedName name="Ref_EF_ByFuel_Other">'Reference - EF Fuel Use'!$A$4:$I$15</definedName>
    <definedName name="Ref_EF_ByFuel_CH4_UK">'Reference - EF Fuel Use'!$A$44:$J$55</definedName>
    <definedName name="Ref_DD_vehicle_vehicleDistance_UK">'Reference - EF Road'!$A$174:$A$222</definedName>
    <definedName name="Ref_DD_IPCC_GWP">'Reference - Lookup and Unit'!$A$85:$A$88</definedName>
    <definedName name="Tbl_Fuel_Settings">Settings!$B$16:$I$23</definedName>
    <definedName name="Ref_DD_vehicle_FuelUse_Other_Water">'Reference - EF Fuel Use'!$A$154:$A$157</definedName>
    <definedName name="Ref_Message_configure">'Reference - Custom Messages'!$A$4:$J$43</definedName>
    <definedName name="Ref_DD_vehicle_WeightDistance_US_Road">'Reference - EF Freight'!$A$62:$A$73</definedName>
    <definedName name="Ref_DD_vehicle_Passenger_US_Aircraft">'Reference - EF Public'!$A$42:$A$50</definedName>
    <definedName name="Ref_EF_IPCC_GWP_2007">'Reference - Lookup and Unit'!$B$101:$C$104</definedName>
    <definedName name="Ref_DD_vehicle_WeightDistance_Other_Water">'Reference - EF Freight'!$A$20:$A$28</definedName>
    <definedName name="Ref_FuelUseVehicle_UK">'Reference - EF Fuel Use'!$A$44:$A$53</definedName>
    <definedName name="Ref_DD_ActivityData_Rail">'Reference - Lookup and Unit'!$A$51:$A$57</definedName>
    <definedName name="Ref_EF_Public_Transport_US">'Reference - EF Public'!$A$42:$N$60</definedName>
    <definedName name="Ref_EF_Weight_Distance_CH4_Other">'Reference - EF Freight'!$A$95:$J$98</definedName>
    <definedName name="Ref_DD_vehicle_FuelUse_US_Road">'Reference - EF Fuel Use'!$A$57:$A$143</definedName>
    <definedName name="Ref_DD_vehicle_WeightDistance_UK_Water">'Reference - EF Freight'!$A$49:$A$57</definedName>
    <definedName name="Ref_EF_Fuel_Use">'Reference - EF Fuel Use'!$A$43:$J$146</definedName>
    <definedName name="Ref_DD_vehicle_Passenger_UK_Water">'Reference - EF Public'!$A$41</definedName>
    <definedName name="Ref_DD_vehicle_vehicleDistance_Other_Road">'Reference - EF Road'!$A$4:$A$86</definedName>
    <definedName name="Ref_EF_Vehicle_Distance_UK">'Reference - EF Road'!$A$173:$N$222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9">
      <text>
        <t xml:space="preserve">Required field. Region where emission activities occurred.</t>
      </text>
    </comment>
    <comment authorId="0" ref="E9">
      <text>
        <t xml:space="preserve">Required field. For filtering the list of Vehicle Types.</t>
      </text>
    </comment>
    <comment authorId="0" ref="F9">
      <text>
        <t xml:space="preserve">Required field. Specify either Scope 1 or Scope 3.</t>
      </text>
    </comment>
    <comment authorId="0" ref="G9">
      <text>
        <t xml:space="preserve">Required field. Specify the type of activity data that is available for use to calculate GHG emissions.</t>
      </text>
    </comment>
    <comment authorId="0" ref="J10">
      <text>
        <t xml:space="preserve">For Weight-Distance activities only. </t>
      </text>
    </comment>
    <comment authorId="0" ref="K10">
      <text>
        <t xml:space="preserve">For Passenger-Distance activities only. Number of passengers.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Specify up to 4 conditions based on 4 different columns for custom messages to show. All conditions must be met. 
A blank value means a column is not populated, while an asterisk (*) means a column must be populated with a non-blank value.
Each custom message is evaluated in sequence from top to bottom. Only the 1st non-error custom message is displayed above the Activity Data table. All error custom messages are added to the Error Messages column.</t>
      </text>
    </comment>
    <comment authorId="0" ref="I4">
      <text>
        <t xml:space="preserve">Custom message to be displayed above the Activity Data table, and optionally in the Error Messages column</t>
      </text>
    </comment>
    <comment authorId="0" ref="J4">
      <text>
        <t xml:space="preserve">Indicates whether this should be treated as an error condition, which shows the custom message in the Error Messages column, and display the error icon in the Status column.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Specify unit conversion factor only for those units of similar type, e.g. weight</t>
      </text>
    </comment>
    <comment authorId="0" ref="A33">
      <text>
        <t xml:space="preserve">Drop down list for Region</t>
      </text>
    </comment>
    <comment authorId="0" ref="A40">
      <text>
        <t xml:space="preserve">Drop down list for Mode of Transport</t>
      </text>
    </comment>
    <comment authorId="0" ref="A48">
      <text>
        <t xml:space="preserve">Drop down list for Type of Activity Data</t>
      </text>
    </comment>
    <comment authorId="0" ref="A60">
      <text>
        <t xml:space="preserve">Drop down list for Scope</t>
      </text>
    </comment>
    <comment authorId="0" ref="A67">
      <text>
        <t xml:space="preserve">For showing a blank drop down list</t>
      </text>
    </comment>
    <comment authorId="0" ref="A70">
      <text>
        <t xml:space="preserve">Drop down list for Custom Vehicle's denominator unit</t>
      </text>
    </comment>
    <comment authorId="0" ref="A82">
      <text>
        <t xml:space="preserve">Drop down list for selecting GWP version</t>
      </text>
    </comment>
    <comment authorId="0" ref="A90">
      <text>
        <t xml:space="preserve">GWP values for each GWP version based on IPCC</t>
      </text>
    </comment>
    <comment authorId="0" ref="A110">
      <text>
        <t xml:space="preserve">Define which column in the Activity Data table is available for custom messages to be configured</t>
      </text>
    </comment>
  </commentList>
</comments>
</file>

<file path=xl/comments4.xml><?xml version="1.0" encoding="utf-8"?>
<comments xmlns:r="http://schemas.openxmlformats.org/officeDocument/2006/relationships" xmlns="http://schemas.openxmlformats.org/spreadsheetml/2006/main">
  <authors>
    <author/>
  </authors>
  <commentList>
    <comment authorId="0" ref="D12">
      <text>
        <t xml:space="preserve">EPA Climate Leaders guidance "Direct Emissions from Mobile Combustion Sources"
</t>
      </text>
    </comment>
    <comment authorId="0" ref="D13">
      <text>
        <t xml:space="preserve">EPA Climate Leaders guidance "Direct Emissions from Mobile Combustion Sources"</t>
      </text>
    </comment>
    <comment authorId="0" ref="D14">
      <text>
        <t xml:space="preserve">EPA Climate Leaders guidance "Direct Emissions from Mobile Combustion Sources"; Table B-6</t>
      </text>
    </comment>
    <comment authorId="0" ref="D15">
      <text>
        <t xml:space="preserve">EPA Climate Leaders guidance "Direct Emissions from Mobile Combustion Sources"</t>
      </text>
    </comment>
    <comment authorId="0" ref="C16">
      <text>
        <t xml:space="preserve">bulldog:
UK DEFRA, October 2010 EFs, Table 1b</t>
      </text>
    </comment>
    <comment authorId="0" ref="C17">
      <text>
        <t xml:space="preserve">bulldog:
UK DEFRA, October 2010 EFs, Table 1b</t>
      </text>
    </comment>
    <comment authorId="0" ref="C18">
      <text>
        <t xml:space="preserve">bulldog:
UK DEFRA, October 2010 EFs, Table 1b</t>
      </text>
    </comment>
    <comment authorId="0" ref="C19">
      <text>
        <t xml:space="preserve">bulldog:
UK DEFRA, October 2010 EFs, Table 1b</t>
      </text>
    </comment>
    <comment authorId="0" ref="C20">
      <text>
        <t xml:space="preserve">bulldog:
UK DEFRA, October 2010 EFs, Table 1b</t>
      </text>
    </comment>
    <comment authorId="0" ref="C21">
      <text>
        <t xml:space="preserve">bulldog:
UK DEFRA, October 2010 EFs, Table 1b</t>
      </text>
    </comment>
    <comment authorId="0" ref="C22">
      <text>
        <t xml:space="preserve">bulldog:
UK DEFRA, October 2010 EFs, Table 1b</t>
      </text>
    </comment>
    <comment authorId="0" ref="C23">
      <text>
        <t xml:space="preserve">bulldog:
UK DEFRA, October 2010 EFs, Table 1b</t>
      </text>
    </comment>
    <comment authorId="0" ref="D24">
      <text>
        <t xml:space="preserve">bulldog:
Factor has not been revised since latest DEFRA guidance provides only LCA factors for biofuels</t>
      </text>
    </comment>
    <comment authorId="0" ref="D25">
      <text>
        <t xml:space="preserve">bulldog:
Factor has not been revised since latest DEFRA guidance provides only LCA factors for biofuels</t>
      </text>
    </comment>
    <comment authorId="0" ref="C26">
      <text>
        <t xml:space="preserve">bulldog:
Factor has not been revised since latest DEFRA guidance provides only LCA factors for biofuels</t>
      </text>
    </comment>
    <comment authorId="0" ref="D26">
      <text>
        <t xml:space="preserve">bulldog:
Factor has not been revised since latest DEFRA guidance provides only LCA factors for biofuels</t>
      </text>
    </comment>
    <comment authorId="0" ref="C27">
      <text>
        <t xml:space="preserve">bulldog:
Factor has not been revised since latest DEFRA guidance provides only LCA factors for biofuels</t>
      </text>
    </comment>
    <comment authorId="0" ref="D27">
      <text>
        <t xml:space="preserve">Factor has not been revised since latest DEFRA guidance provides only LCA factors for biofuels</t>
      </text>
    </comment>
    <comment authorId="0" ref="C28">
      <text>
        <t xml:space="preserve">bulldog:
Table B-2, US EPA Direct Emissions from Mobile Combustion Sources</t>
      </text>
    </comment>
    <comment authorId="0" ref="C29">
      <text>
        <t xml:space="preserve">bulldog:
Table B-2, US EPA Direct Emissions from Mobile Combustion Sources</t>
      </text>
    </comment>
    <comment authorId="0" ref="C30">
      <text>
        <t xml:space="preserve">bulldog:
Table 5, US EPA Direct Emissions from Mobile Combustion Sources</t>
      </text>
    </comment>
    <comment authorId="0" ref="C31">
      <text>
        <t xml:space="preserve">bulldog:
Table 5, US EPA Direct Emissions from Mobile Combustion Sources</t>
      </text>
    </comment>
    <comment authorId="0" ref="C32">
      <text>
        <t xml:space="preserve">bulldog:
Table B-2, US EPA Direct Emissions from Mobile Combustion Sources</t>
      </text>
    </comment>
    <comment authorId="0" ref="C33">
      <text>
        <t xml:space="preserve">bulldog:
Table B-3, US EPA Direct Emissions from Mobile Combustion Sources</t>
      </text>
    </comment>
    <comment authorId="0" ref="C34">
      <text>
        <t xml:space="preserve">bulldog:
Table B-4, US EPA Direct Emissions from Mobile Combustion Sources</t>
      </text>
    </comment>
    <comment authorId="0" ref="C35">
      <text>
        <t xml:space="preserve">bulldog:
Table B-5, US EPA Direct Emissions from Mobile Combustion Sources</t>
      </text>
    </comment>
    <comment authorId="0" ref="D36">
      <text>
        <t xml:space="preserve">US EPA 'Direct Emissions from mobile combustion sources', p31</t>
      </text>
    </comment>
    <comment authorId="0" ref="D37">
      <text>
        <t xml:space="preserve">US EPA 'Direct Emissions from mobile combustion sources', p31</t>
      </text>
    </comment>
    <comment authorId="0" ref="C38">
      <text>
        <t xml:space="preserve">Based on US EPA guidance "Direct Emissions from Mobile Combustion Sources"</t>
      </text>
    </comment>
    <comment authorId="0" ref="C39">
      <text>
        <t xml:space="preserve">Based on Table 1 (Fuel Use CO2 factors)</t>
      </text>
    </comment>
    <comment authorId="0" ref="C44">
      <text>
        <t xml:space="preserve">bulldog:
from p 24, US EPA Climate Leaders guidance "Direct Emissions from Mobile Combustion Sources"</t>
      </text>
    </comment>
    <comment authorId="0" ref="F44">
      <text>
        <t xml:space="preserve">from p 24, US EPA Climate Leaders guidance "Direct Emissions from Mobile Combustion Sources"</t>
      </text>
    </comment>
    <comment authorId="0" ref="C45">
      <text>
        <t xml:space="preserve">bulldog:
from p 24, US EPA Climate Leaders guidance "Direct Emissions from Mobile Combustion Sources"</t>
      </text>
    </comment>
    <comment authorId="0" ref="F45">
      <text>
        <t xml:space="preserve">bulldog:
from p 24, US EPA Climate Leaders guidance "Direct Emissions from Mobile Combustion Sources"</t>
      </text>
    </comment>
    <comment authorId="0" ref="C46">
      <text>
        <t xml:space="preserve">bulldog:
from p 24, US EPA Climate Leaders guidance "Direct Emissions from Mobile Combustion Sources"</t>
      </text>
    </comment>
    <comment authorId="0" ref="F46">
      <text>
        <t xml:space="preserve">bulldog:
from p 24, US EPA Climate Leaders guidance "Direct Emissions from Mobile Combustion Sources"</t>
      </text>
    </comment>
    <comment authorId="0" ref="C47">
      <text>
        <t xml:space="preserve">bulldog:
from p 24, US EPA Climate Leaders guidance "Direct Emissions from Mobile Combustion Sources"</t>
      </text>
    </comment>
    <comment authorId="0" ref="F47">
      <text>
        <t xml:space="preserve">bulldog:
from p 24, US EPA Climate Leaders guidance "Direct Emissions from Mobile Combustion Sources"</t>
      </text>
    </comment>
    <comment authorId="0" ref="C48">
      <text>
        <t xml:space="preserve">bulldog:
from p 24, US EPA Climate Leaders guidance "Direct Emissions from Mobile Combustion Sources"</t>
      </text>
    </comment>
    <comment authorId="0" ref="F48">
      <text>
        <t xml:space="preserve">bulldog:
from p 24, US EPA Climate Leaders guidance "Direct Emissions from Mobile Combustion Sources"</t>
      </text>
    </comment>
    <comment authorId="0" ref="C49">
      <text>
        <t xml:space="preserve">bulldog:
from p 24, US EPA Climate Leaders guidance "Direct Emissions from Mobile Combustion Sources"</t>
      </text>
    </comment>
    <comment authorId="0" ref="F49">
      <text>
        <t xml:space="preserve">bulldog:
from p 24, US EPA Climate Leaders guidance "Direct Emissions from Mobile Combustion Sources"</t>
      </text>
    </comment>
    <comment authorId="0" ref="C50">
      <text>
        <t xml:space="preserve">bulldog:
from p 24, US EPA Climate Leaders guidance "Direct Emissions from Mobile Combustion Sources"</t>
      </text>
    </comment>
    <comment authorId="0" ref="F50">
      <text>
        <t xml:space="preserve">bulldog:
from p 24, US EPA Climate Leaders guidance "Direct Emissions from Mobile Combustion Sources"</t>
      </text>
    </comment>
    <comment authorId="0" ref="C51">
      <text>
        <t xml:space="preserve">bulldog:
from p 24, US EPA Climate Leaders guidance "Direct Emissions from Mobile Combustion Sources"</t>
      </text>
    </comment>
    <comment authorId="0" ref="F51">
      <text>
        <t xml:space="preserve">bulldog:
bulldog:
from p 24, US EPA Climate Leaders guidance "Direct Emissions from Mobile Combustion Sources"</t>
      </text>
    </comment>
    <comment authorId="0" ref="C52">
      <text>
        <t xml:space="preserve">bulldog:
from p 24, US EPA Climate Leaders guidance "Direct Emissions from Mobile Combustion Sources"</t>
      </text>
    </comment>
    <comment authorId="0" ref="F52">
      <text>
        <t xml:space="preserve">bulldog:
bulldog:
from p 24, US EPA Climate Leaders guidance "Direct Emissions from Mobile Combustion Sources"</t>
      </text>
    </comment>
    <comment authorId="0" ref="C53">
      <text>
        <t xml:space="preserve">bulldog:
from p 24, US EPA Climate Leaders guidance "Direct Emissions from Mobile Combustion Sources"</t>
      </text>
    </comment>
    <comment authorId="0" ref="F53">
      <text>
        <t xml:space="preserve">bulldog:
bulldog:
from p 24, US EPA Climate Leaders guidance "Direct Emissions from Mobile Combustion Sources"</t>
      </text>
    </comment>
    <comment authorId="0" ref="C56">
      <text>
        <t xml:space="preserve">from p 24, US EPA Climate Leaders guidance "Direct Emissions from Mobile Combustion Sources"</t>
      </text>
    </comment>
    <comment authorId="0" ref="F56">
      <text>
        <t xml:space="preserve">Based on Table 2 (Fuel Use CH4/N2O factors)</t>
      </text>
    </comment>
    <comment authorId="0" ref="C57">
      <text>
        <t xml:space="preserve">from p 24, US EPA Climate Leaders guidance "Direct Emissions from Mobile Combustion Sources"</t>
      </text>
    </comment>
    <comment authorId="0" ref="F57">
      <text>
        <t xml:space="preserve">Based on Table 2 (Fuel Use CH4/N2O factors)</t>
      </text>
    </comment>
    <comment authorId="0" ref="C58">
      <text>
        <t xml:space="preserve">from p 24, US EPA Climate Leaders guidance "Direct Emissions from Mobile Combustion Sources"</t>
      </text>
    </comment>
    <comment authorId="0" ref="F58">
      <text>
        <t xml:space="preserve">Based on Table 2 (Fuel Use CH4/N2O factors)</t>
      </text>
    </comment>
    <comment authorId="0" ref="C59">
      <text>
        <t xml:space="preserve">from p 24, US EPA Climate Leaders guidance "Direct Emissions from Mobile Combustion Sources"</t>
      </text>
    </comment>
    <comment authorId="0" ref="F59">
      <text>
        <t xml:space="preserve">Based on Table 2 (Fuel Use CH4/N2O factors)</t>
      </text>
    </comment>
    <comment authorId="0" ref="C60">
      <text>
        <t xml:space="preserve">from p 24, US EPA Climate Leaders guidance "Direct Emissions from Mobile Combustion Sources"</t>
      </text>
    </comment>
    <comment authorId="0" ref="F60">
      <text>
        <t xml:space="preserve">Based on Table 2 (Fuel Use CH4/N2O factors)</t>
      </text>
    </comment>
    <comment authorId="0" ref="C61">
      <text>
        <t xml:space="preserve">Derived by multiplying the CH4/N2O emission factors with the MPG (both from Table 5)</t>
      </text>
    </comment>
    <comment authorId="0" ref="F61">
      <text>
        <t xml:space="preserve">Derived by multiplying the CH4/N2O emission factors with the MPG (both from Table 5)</t>
      </text>
    </comment>
    <comment authorId="0" ref="C62">
      <text>
        <t xml:space="preserve">Derived by multiplying the CH4/N2O emission factors with the MPG (both from Table 5)</t>
      </text>
    </comment>
    <comment authorId="0" ref="F62">
      <text>
        <t xml:space="preserve">Derived by multiplying the CH4/N2O emission factors with the MPG (both from Table 5)</t>
      </text>
    </comment>
    <comment authorId="0" ref="C63">
      <text>
        <t xml:space="preserve">Derived by multiplying the CH4/N2O emission factors with the MPG (both from Table 5)</t>
      </text>
    </comment>
    <comment authorId="0" ref="F63">
      <text>
        <t xml:space="preserve">Derived by multiplying the CH4/N2O emission factors with the MPG (both from Table 5)</t>
      </text>
    </comment>
    <comment authorId="0" ref="C64">
      <text>
        <t xml:space="preserve">Derived by multiplying the CH4/N2O emission factors with the MPG (both from Table 5)</t>
      </text>
    </comment>
    <comment authorId="0" ref="F64">
      <text>
        <t xml:space="preserve">Derived by multiplying the CH4/N2O emission factors with the MPG (both from Table 5)</t>
      </text>
    </comment>
    <comment authorId="0" ref="C65">
      <text>
        <t xml:space="preserve">Derived by multiplying the CH4/N2O emission factors with the MPG (both from Table 5)</t>
      </text>
    </comment>
    <comment authorId="0" ref="F65">
      <text>
        <t xml:space="preserve">Derived by multiplying the CH4/N2O emission factors with the MPG (both from Table 5)</t>
      </text>
    </comment>
    <comment authorId="0" ref="C66">
      <text>
        <t xml:space="preserve">Derived by multiplying the CH4/N2O emission factors with the MPG (both from Table 5)</t>
      </text>
    </comment>
    <comment authorId="0" ref="F66">
      <text>
        <t xml:space="preserve">Derived by multiplying the CH4/N2O emission factors with the MPG (both from Table 5)</t>
      </text>
    </comment>
    <comment authorId="0" ref="C67">
      <text>
        <t xml:space="preserve">Derived by multiplying the CH4/N2O emission factors with the MPG (both from Table 5)</t>
      </text>
    </comment>
    <comment authorId="0" ref="F67">
      <text>
        <t xml:space="preserve">Derived by multiplying the CH4/N2O emission factors with the MPG (both from Table 5)</t>
      </text>
    </comment>
    <comment authorId="0" ref="C68">
      <text>
        <t xml:space="preserve">Derived by multiplying the CH4/N2O emission factors with the MPG (both from Table 5)</t>
      </text>
    </comment>
    <comment authorId="0" ref="F68">
      <text>
        <t xml:space="preserve">Derived by multiplying the CH4/N2O emission factors with the MPG (both from Table 5)</t>
      </text>
    </comment>
    <comment authorId="0" ref="C69">
      <text>
        <t xml:space="preserve">Derived by multiplying the CH4/N2O emission factors with the MPG (both from Table 5)</t>
      </text>
    </comment>
    <comment authorId="0" ref="F69">
      <text>
        <t xml:space="preserve">Derived by multiplying the CH4/N2O emission factors with the MPG (both from Table 5)</t>
      </text>
    </comment>
    <comment authorId="0" ref="C70">
      <text>
        <t xml:space="preserve">Derived by multiplying the CH4/N2O emission factors with the MPG (both from Table 5)</t>
      </text>
    </comment>
    <comment authorId="0" ref="F70">
      <text>
        <t xml:space="preserve">Derived by multiplying the CH4/N2O emission factors with the MPG (both from Table 5)</t>
      </text>
    </comment>
    <comment authorId="0" ref="C71">
      <text>
        <t xml:space="preserve">Derived by multiplying the CH4/N2O emission factors with the MPG (both from Table 5)</t>
      </text>
    </comment>
    <comment authorId="0" ref="F71">
      <text>
        <t xml:space="preserve">Derived by multiplying the CH4/N2O emission factors with the MPG (both from Table 5)</t>
      </text>
    </comment>
    <comment authorId="0" ref="C72">
      <text>
        <t xml:space="preserve">Derived by multiplying the CH4/N2O emission factors with the MPG (both from Table 5)</t>
      </text>
    </comment>
    <comment authorId="0" ref="F72">
      <text>
        <t xml:space="preserve">Derived by multiplying the CH4/N2O emission factors with the MPG (both from Table 5)</t>
      </text>
    </comment>
    <comment authorId="0" ref="C73">
      <text>
        <t xml:space="preserve">Derived by multiplying the CH4/N2O emission factors with the MPG (both from Table 5)</t>
      </text>
    </comment>
    <comment authorId="0" ref="F73">
      <text>
        <t xml:space="preserve">Derived by multiplying the CH4/N2O emission factors with the MPG (both from Table 5)</t>
      </text>
    </comment>
    <comment authorId="0" ref="C74">
      <text>
        <t xml:space="preserve">Derived by multiplying the CH4/N2O emission factors with the MPG (both from Table 5)</t>
      </text>
    </comment>
    <comment authorId="0" ref="F74">
      <text>
        <t xml:space="preserve">Derived by multiplying the CH4/N2O emission factors with the MPG (both from Table 5)</t>
      </text>
    </comment>
    <comment authorId="0" ref="C75">
      <text>
        <t xml:space="preserve">Derived by multiplying the CH4/N2O emission factors with the MPG (both from Table 5)</t>
      </text>
    </comment>
    <comment authorId="0" ref="F75">
      <text>
        <t xml:space="preserve">Derived by multiplying the CH4/N2O emission factors with the MPG (both from Table 5)</t>
      </text>
    </comment>
    <comment authorId="0" ref="C76">
      <text>
        <t xml:space="preserve">Derived by multiplying the CH4/N2O emission factors with the MPG (both from Table 5)</t>
      </text>
    </comment>
    <comment authorId="0" ref="F76">
      <text>
        <t xml:space="preserve">Derived by multiplying the CH4/N2O emission factors with the MPG (both from Table 5)</t>
      </text>
    </comment>
    <comment authorId="0" ref="C77">
      <text>
        <t xml:space="preserve">Derived by multiplying the CH4/N2O emission factors with the MPG (both from Table 5)</t>
      </text>
    </comment>
    <comment authorId="0" ref="F77">
      <text>
        <t xml:space="preserve">Derived by multiplying the CH4/N2O emission factors with the MPG (both from Table 5)</t>
      </text>
    </comment>
    <comment authorId="0" ref="C78">
      <text>
        <t xml:space="preserve">Derived by multiplying the CH4/N2O emission factors with the MPG (both from Table 5)</t>
      </text>
    </comment>
    <comment authorId="0" ref="F78">
      <text>
        <t xml:space="preserve">Derived by multiplying the CH4/N2O emission factors with the MPG (both from Table 5)</t>
      </text>
    </comment>
    <comment authorId="0" ref="C79">
      <text>
        <t xml:space="preserve">Derived by multiplying the CH4/N2O emission factors with the MPG (both from Table 5)</t>
      </text>
    </comment>
    <comment authorId="0" ref="F79">
      <text>
        <t xml:space="preserve">Derived by multiplying the CH4/N2O emission factors with the MPG (both from Table 5)</t>
      </text>
    </comment>
    <comment authorId="0" ref="C80">
      <text>
        <t xml:space="preserve">Derived by multiplying the CH4/N2O emission factors with the MPG (both from Table 5)</t>
      </text>
    </comment>
    <comment authorId="0" ref="F80">
      <text>
        <t xml:space="preserve">Derived by multiplying the CH4/N2O emission factors with the MPG (both from Table 5)</t>
      </text>
    </comment>
    <comment authorId="0" ref="C81">
      <text>
        <t xml:space="preserve">Derived by multiplying the CH4/N2O emission factors with the MPG (both from Table 5)</t>
      </text>
    </comment>
    <comment authorId="0" ref="F81">
      <text>
        <t xml:space="preserve">Derived by multiplying the CH4/N2O emission factors with the MPG (both from Table 5)</t>
      </text>
    </comment>
    <comment authorId="0" ref="C82">
      <text>
        <t xml:space="preserve">Derived by multiplying the CH4/N2O emission factors with the MPG (both from Table 5)</t>
      </text>
    </comment>
    <comment authorId="0" ref="F82">
      <text>
        <t xml:space="preserve">Derived by multiplying the CH4/N2O emission factors with the MPG (both from Table 5)</t>
      </text>
    </comment>
    <comment authorId="0" ref="C83">
      <text>
        <t xml:space="preserve">Derived by multiplying the CH4/N2O emission factors with the MPG (both from Table 5)</t>
      </text>
    </comment>
    <comment authorId="0" ref="F83">
      <text>
        <t xml:space="preserve">Derived by multiplying the CH4/N2O emission factors with the MPG (both from Table 5)</t>
      </text>
    </comment>
    <comment authorId="0" ref="C84">
      <text>
        <t xml:space="preserve">Derived by multiplying the CH4/N2O emission factors with the MPG (both from Table 5)</t>
      </text>
    </comment>
    <comment authorId="0" ref="F84">
      <text>
        <t xml:space="preserve">Derived by multiplying the CH4/N2O emission factors with the MPG (both from Table 5)</t>
      </text>
    </comment>
    <comment authorId="0" ref="C85">
      <text>
        <t xml:space="preserve">Derived by multiplying the CH4/N2O emission factors with the MPG (both from Table 5)</t>
      </text>
    </comment>
    <comment authorId="0" ref="F85">
      <text>
        <t xml:space="preserve">Derived by multiplying the CH4/N2O emission factors with the MPG (both from Table 5)</t>
      </text>
    </comment>
    <comment authorId="0" ref="C86">
      <text>
        <t xml:space="preserve">Derived by multiplying the CH4/N2O emission factors with the MPG (both from Table 5)</t>
      </text>
    </comment>
    <comment authorId="0" ref="F86">
      <text>
        <t xml:space="preserve">Derived by multiplying the CH4/N2O emission factors with the MPG (both from Table 5)</t>
      </text>
    </comment>
    <comment authorId="0" ref="C87">
      <text>
        <t xml:space="preserve">Derived by multiplying the CH4/N2O emission factors with the MPG (both from Table 5)</t>
      </text>
    </comment>
    <comment authorId="0" ref="F87">
      <text>
        <t xml:space="preserve">Derived by multiplying the CH4/N2O emission factors with the MPG (both from Table 5)</t>
      </text>
    </comment>
    <comment authorId="0" ref="C88">
      <text>
        <t xml:space="preserve">Derived by multiplying the CH4/N2O emission factors with the MPG (both from Table 5)</t>
      </text>
    </comment>
    <comment authorId="0" ref="F88">
      <text>
        <t xml:space="preserve">Derived by multiplying the CH4/N2O emission factors with the MPG (both from Table 5)</t>
      </text>
    </comment>
    <comment authorId="0" ref="C89">
      <text>
        <t xml:space="preserve">Derived by multiplying the CH4/N2O emission factors with the MPG (both from Table 5)</t>
      </text>
    </comment>
    <comment authorId="0" ref="F89">
      <text>
        <t xml:space="preserve">Derived by multiplying the CH4/N2O emission factors with the MPG (both from Table 5)</t>
      </text>
    </comment>
    <comment authorId="0" ref="C90">
      <text>
        <t xml:space="preserve">Derived by multiplying the CH4/N2O emission factors with the MPG (both from Table 5)</t>
      </text>
    </comment>
    <comment authorId="0" ref="F90">
      <text>
        <t xml:space="preserve">Derived by multiplying the CH4/N2O emission factors with the MPG (both from Table 5)</t>
      </text>
    </comment>
    <comment authorId="0" ref="C91">
      <text>
        <t xml:space="preserve">Derived by multiplying the CH4/N2O emission factors with the MPG (both from Table 5)</t>
      </text>
    </comment>
    <comment authorId="0" ref="F91">
      <text>
        <t xml:space="preserve">Derived by multiplying the CH4/N2O emission factors with the MPG (both from Table 5)</t>
      </text>
    </comment>
    <comment authorId="0" ref="C92">
      <text>
        <t xml:space="preserve">Derived by multiplying the CH4/N2O emission factors with the MPG (both from Table 5)</t>
      </text>
    </comment>
    <comment authorId="0" ref="F92">
      <text>
        <t xml:space="preserve">Derived by multiplying the CH4/N2O emission factors with the MPG (both from Table 5)</t>
      </text>
    </comment>
    <comment authorId="0" ref="C93">
      <text>
        <t xml:space="preserve">Derived by multiplying the CH4/N2O emission factors with the MPG (both from Table 5)</t>
      </text>
    </comment>
    <comment authorId="0" ref="F93">
      <text>
        <t xml:space="preserve">Derived by multiplying the CH4/N2O emission factors with the MPG (both from Table 5)</t>
      </text>
    </comment>
    <comment authorId="0" ref="C94">
      <text>
        <t xml:space="preserve">Derived by multiplying the CH4/N2O emission factors with the MPG (both from Table 5)</t>
      </text>
    </comment>
    <comment authorId="0" ref="F94">
      <text>
        <t xml:space="preserve">Derived by multiplying the CH4/N2O emission factors with the MPG (both from Table 5)</t>
      </text>
    </comment>
    <comment authorId="0" ref="C95">
      <text>
        <t xml:space="preserve">Derived by multiplying the CH4/N2O emission factors with the MPG (both from Table 5)</t>
      </text>
    </comment>
    <comment authorId="0" ref="F95">
      <text>
        <t xml:space="preserve">Derived by multiplying the CH4/N2O emission factors with the MPG (both from Table 5)</t>
      </text>
    </comment>
    <comment authorId="0" ref="C96">
      <text>
        <t xml:space="preserve">Derived by multiplying the CH4/N2O emission factors with the MPG (both from Table 5)</t>
      </text>
    </comment>
    <comment authorId="0" ref="F96">
      <text>
        <t xml:space="preserve">Derived by multiplying the CH4/N2O emission factors with the MPG (both from Table 5)</t>
      </text>
    </comment>
    <comment authorId="0" ref="C97">
      <text>
        <t xml:space="preserve">Derived by multiplying the CH4/N2O emission factors with the MPG (both from Table 5)</t>
      </text>
    </comment>
    <comment authorId="0" ref="F97">
      <text>
        <t xml:space="preserve">Derived by multiplying the CH4/N2O emission factors with the MPG (both from Table 5)</t>
      </text>
    </comment>
    <comment authorId="0" ref="C98">
      <text>
        <t xml:space="preserve">Derived by multiplying the CH4/N2O emission factors with the MPG (both from Table 5)</t>
      </text>
    </comment>
    <comment authorId="0" ref="F98">
      <text>
        <t xml:space="preserve">Derived by multiplying the CH4/N2O emission factors with the MPG (both from Table 5)</t>
      </text>
    </comment>
    <comment authorId="0" ref="C99">
      <text>
        <t xml:space="preserve">Derived by multiplying the CH4/N2O emission factors with the MPG (both from Table 5)</t>
      </text>
    </comment>
    <comment authorId="0" ref="F99">
      <text>
        <t xml:space="preserve">Derived by multiplying the CH4/N2O emission factors with the MPG (both from Table 5)</t>
      </text>
    </comment>
    <comment authorId="0" ref="C100">
      <text>
        <t xml:space="preserve">Derived by multiplying the CH4/N2O emission factors with the MPG (both from Table 5)</t>
      </text>
    </comment>
    <comment authorId="0" ref="F100">
      <text>
        <t xml:space="preserve">Derived by multiplying the CH4/N2O emission factors with the MPG (both from Table 5)</t>
      </text>
    </comment>
    <comment authorId="0" ref="C101">
      <text>
        <t xml:space="preserve">Derived by multiplying the CH4/N2O emission factors with the MPG (both from Table 5)</t>
      </text>
    </comment>
    <comment authorId="0" ref="F101">
      <text>
        <t xml:space="preserve">Derived by multiplying the CH4/N2O emission factors with the MPG (both from Table 5)</t>
      </text>
    </comment>
    <comment authorId="0" ref="C102">
      <text>
        <t xml:space="preserve">Derived by multiplying the CH4/N2O emission factors with the MPG (both from Table 5)</t>
      </text>
    </comment>
    <comment authorId="0" ref="F102">
      <text>
        <t xml:space="preserve">Derived by multiplying the CH4/N2O emission factors with the MPG (both from Table 5)</t>
      </text>
    </comment>
    <comment authorId="0" ref="C103">
      <text>
        <t xml:space="preserve">Derived by multiplying the CH4/N2O emission factors with the MPG (both from Table 5)</t>
      </text>
    </comment>
    <comment authorId="0" ref="F103">
      <text>
        <t xml:space="preserve">Derived by multiplying the CH4/N2O emission factors with the MPG (both from Table 5)</t>
      </text>
    </comment>
    <comment authorId="0" ref="C104">
      <text>
        <t xml:space="preserve">Derived by multiplying the CH4/N2O emission factors with the MPG (both from Table 5)</t>
      </text>
    </comment>
    <comment authorId="0" ref="F104">
      <text>
        <t xml:space="preserve">Derived by multiplying the CH4/N2O emission factors with the MPG (both from Table 5)</t>
      </text>
    </comment>
    <comment authorId="0" ref="C105">
      <text>
        <t xml:space="preserve">Derived by multiplying the CH4/N2O emission factors with the MPG (both from Table 5)</t>
      </text>
    </comment>
    <comment authorId="0" ref="F105">
      <text>
        <t xml:space="preserve">Derived by multiplying the CH4/N2O emission factors with the MPG (both from Table 5)</t>
      </text>
    </comment>
    <comment authorId="0" ref="C106">
      <text>
        <t xml:space="preserve">Derived by multiplying the CH4/N2O emission factors with the MPG (both from Table 5)</t>
      </text>
    </comment>
    <comment authorId="0" ref="F106">
      <text>
        <t xml:space="preserve">Derived by multiplying the CH4/N2O emission factors with the MPG (both from Table 5)</t>
      </text>
    </comment>
    <comment authorId="0" ref="C107">
      <text>
        <t xml:space="preserve">Derived by multiplying the CH4/N2O emission factors with the MPG (both from Table 5)</t>
      </text>
    </comment>
    <comment authorId="0" ref="F107">
      <text>
        <t xml:space="preserve">Derived by multiplying the CH4/N2O emission factors with the MPG (both from Table 5)</t>
      </text>
    </comment>
    <comment authorId="0" ref="C108">
      <text>
        <t xml:space="preserve">Derived by multiplying the CH4/N2O emission factors with the MPG (both from Table 5)</t>
      </text>
    </comment>
    <comment authorId="0" ref="F108">
      <text>
        <t xml:space="preserve">Derived by multiplying the CH4/N2O emission factors with the MPG (both from Table 5)</t>
      </text>
    </comment>
    <comment authorId="0" ref="C109">
      <text>
        <t xml:space="preserve">Derived by multiplying the CH4/N2O emission factors with the MPG (both from Table 5)</t>
      </text>
    </comment>
    <comment authorId="0" ref="F109">
      <text>
        <t xml:space="preserve">Derived by multiplying the CH4/N2O emission factors with the MPG (both from Table 5)</t>
      </text>
    </comment>
    <comment authorId="0" ref="C110">
      <text>
        <t xml:space="preserve">Derived by multiplying the CH4/N2O emission factors with the MPG (both from Table 5)</t>
      </text>
    </comment>
    <comment authorId="0" ref="F110">
      <text>
        <t xml:space="preserve">Derived by multiplying the CH4/N2O emission factors with the MPG (both from Table 5)</t>
      </text>
    </comment>
    <comment authorId="0" ref="C111">
      <text>
        <t xml:space="preserve">Derived by multiplying the CH4/N2O emission factors with the MPG (both from Table 5)</t>
      </text>
    </comment>
    <comment authorId="0" ref="F111">
      <text>
        <t xml:space="preserve">Derived by multiplying the CH4/N2O emission factors with the MPG (both from Table 5)</t>
      </text>
    </comment>
    <comment authorId="0" ref="C112">
      <text>
        <t xml:space="preserve">Derived by multiplying the CH4/N2O emission factors with the MPG (both from Table 5)</t>
      </text>
    </comment>
    <comment authorId="0" ref="F112">
      <text>
        <t xml:space="preserve">Derived by multiplying the CH4/N2O emission factors with the MPG (both from Table 5)</t>
      </text>
    </comment>
    <comment authorId="0" ref="C113">
      <text>
        <t xml:space="preserve">Derived by multiplying the CH4/N2O emission factors with the MPG (both from Table 5)</t>
      </text>
    </comment>
    <comment authorId="0" ref="F113">
      <text>
        <t xml:space="preserve">Derived by multiplying the CH4/N2O emission factors with the MPG (both from Table 5)</t>
      </text>
    </comment>
    <comment authorId="0" ref="C114">
      <text>
        <t xml:space="preserve">Derived by multiplying the CH4/N2O emission factors with the MPG (both from Table 5)</t>
      </text>
    </comment>
    <comment authorId="0" ref="F114">
      <text>
        <t xml:space="preserve">Derived by multiplying the CH4/N2O emission factors with the MPG (both from Table 5)</t>
      </text>
    </comment>
    <comment authorId="0" ref="C115">
      <text>
        <t xml:space="preserve">Derived by multiplying the CH4/N2O emission factors with the MPG (both from Table 5)</t>
      </text>
    </comment>
    <comment authorId="0" ref="F115">
      <text>
        <t xml:space="preserve">Derived by multiplying the CH4/N2O emission factors with the MPG (both from Table 5)</t>
      </text>
    </comment>
    <comment authorId="0" ref="C116">
      <text>
        <t xml:space="preserve">Derived by multiplying the CH4/N2O emission factors with the MPG (both from Table 5)</t>
      </text>
    </comment>
    <comment authorId="0" ref="F116">
      <text>
        <t xml:space="preserve">Derived by multiplying the CH4/N2O emission factors with the MPG (both from Table 5)</t>
      </text>
    </comment>
    <comment authorId="0" ref="C117">
      <text>
        <t xml:space="preserve">Derived by multiplying the CH4/N2O emission factors with the MPG (both from Table 5)</t>
      </text>
    </comment>
    <comment authorId="0" ref="F117">
      <text>
        <t xml:space="preserve">Derived by multiplying the CH4/N2O emission factors with the MPG (both from Table 5)</t>
      </text>
    </comment>
    <comment authorId="0" ref="C118">
      <text>
        <t xml:space="preserve">Derived by multiplying the CH4/N2O emission factors with the MPG (both from Table 5)</t>
      </text>
    </comment>
    <comment authorId="0" ref="F118">
      <text>
        <t xml:space="preserve">Derived by multiplying the CH4/N2O emission factors with the MPG (both from Table 5)</t>
      </text>
    </comment>
    <comment authorId="0" ref="C119">
      <text>
        <t xml:space="preserve">Derived by multiplying the CH4/N2O emission factors with the MPG (both from Table 5)</t>
      </text>
    </comment>
    <comment authorId="0" ref="F119">
      <text>
        <t xml:space="preserve">Derived by multiplying the CH4/N2O emission factors with the MPG (both from Table 5)</t>
      </text>
    </comment>
    <comment authorId="0" ref="C120">
      <text>
        <t xml:space="preserve">Derived by multiplying the CH4/N2O emission factors with the MPG (both from Table 5)</t>
      </text>
    </comment>
    <comment authorId="0" ref="F120">
      <text>
        <t xml:space="preserve">Derived by multiplying the CH4/N2O emission factors with the MPG (both from Table 5)</t>
      </text>
    </comment>
    <comment authorId="0" ref="C121">
      <text>
        <t xml:space="preserve">Derived by multiplying the CH4/N2O emission factors with the MPG (both from Table 5)</t>
      </text>
    </comment>
    <comment authorId="0" ref="F121">
      <text>
        <t xml:space="preserve">Derived by multiplying the CH4/N2O emission factors with the MPG (both from Table 5)</t>
      </text>
    </comment>
    <comment authorId="0" ref="C122">
      <text>
        <t xml:space="preserve">Derived by multiplying the CH4/N2O emission factors with the MPG (both from Table 5)</t>
      </text>
    </comment>
    <comment authorId="0" ref="F122">
      <text>
        <t xml:space="preserve">Derived by multiplying the CH4/N2O emission factors with the MPG (both from Table 5)</t>
      </text>
    </comment>
    <comment authorId="0" ref="C123">
      <text>
        <t xml:space="preserve">Derived by multiplying the CH4/N2O emission factors with the MPG (both from Table 5)</t>
      </text>
    </comment>
    <comment authorId="0" ref="F123">
      <text>
        <t xml:space="preserve">Derived by multiplying the CH4/N2O emission factors with the MPG (both from Table 5)</t>
      </text>
    </comment>
    <comment authorId="0" ref="C124">
      <text>
        <t xml:space="preserve">Derived by multiplying the CH4/N2O emission factors with the MPG (both from Table 5)</t>
      </text>
    </comment>
    <comment authorId="0" ref="F124">
      <text>
        <t xml:space="preserve">Derived by multiplying the CH4/N2O emission factors with the MPG (both from Table 5)</t>
      </text>
    </comment>
    <comment authorId="0" ref="C125">
      <text>
        <t xml:space="preserve">Derived by multiplying the CH4/N2O emission factors with the MPG (both from Table 5)</t>
      </text>
    </comment>
    <comment authorId="0" ref="F125">
      <text>
        <t xml:space="preserve">Derived by multiplying the CH4/N2O emission factors with the MPG (both from Table 5)</t>
      </text>
    </comment>
    <comment authorId="0" ref="C126">
      <text>
        <t xml:space="preserve">Derived by multiplying the CH4/N2O emission factors with the MPG (both from Table 5)</t>
      </text>
    </comment>
    <comment authorId="0" ref="F126">
      <text>
        <t xml:space="preserve">Derived by multiplying the CH4/N2O emission factors with the MPG (both from Table 5)</t>
      </text>
    </comment>
    <comment authorId="0" ref="C127">
      <text>
        <t xml:space="preserve">Derived by multiplying the CH4/N2O emission factors with the MPG (both from Table 5)</t>
      </text>
    </comment>
    <comment authorId="0" ref="F127">
      <text>
        <t xml:space="preserve">Derived by multiplying the CH4/N2O emission factors with the MPG (both from Table 5)</t>
      </text>
    </comment>
    <comment authorId="0" ref="C128">
      <text>
        <t xml:space="preserve">Derived by multiplying the CH4/N2O emission factors with the MPG (both from Table 5)</t>
      </text>
    </comment>
    <comment authorId="0" ref="F128">
      <text>
        <t xml:space="preserve">Derived by multiplying the CH4/N2O emission factors with the MPG (both from Table 5)</t>
      </text>
    </comment>
    <comment authorId="0" ref="C129">
      <text>
        <t xml:space="preserve">Derived by multiplying the CH4/N2O emission factors with the MPG (both from Table 5)</t>
      </text>
    </comment>
    <comment authorId="0" ref="F129">
      <text>
        <t xml:space="preserve">Derived by multiplying the CH4/N2O emission factors with the MPG (both from Table 5)</t>
      </text>
    </comment>
    <comment authorId="0" ref="C130">
      <text>
        <t xml:space="preserve">Derived by multiplying the CH4/N2O emission factors with the MPG (both from Table 5)</t>
      </text>
    </comment>
    <comment authorId="0" ref="F130">
      <text>
        <t xml:space="preserve">Derived by multiplying the CH4/N2O emission factors with the MPG (both from Table 5)</t>
      </text>
    </comment>
    <comment authorId="0" ref="C131">
      <text>
        <t xml:space="preserve">Derived by multiplying the CH4/N2O emission factors with the MPG (both from Table 5)</t>
      </text>
    </comment>
    <comment authorId="0" ref="F131">
      <text>
        <t xml:space="preserve">Derived by multiplying the CH4/N2O emission factors with the MPG (both from Table 5)</t>
      </text>
    </comment>
    <comment authorId="0" ref="C132">
      <text>
        <t xml:space="preserve">Derived by multiplying the CH4/N2O emission factors with the MPG (both from Table 5)</t>
      </text>
    </comment>
    <comment authorId="0" ref="F132">
      <text>
        <t xml:space="preserve">Derived by multiplying the CH4/N2O emission factors with the MPG (both from Table 5)</t>
      </text>
    </comment>
    <comment authorId="0" ref="C133">
      <text>
        <t xml:space="preserve">Derived by multiplying the CH4/N2O emission factors with the MPG (both from Table 5)</t>
      </text>
    </comment>
    <comment authorId="0" ref="F133">
      <text>
        <t xml:space="preserve">Derived by multiplying the CH4/N2O emission factors with the MPG (both from Table 5)</t>
      </text>
    </comment>
    <comment authorId="0" ref="C134">
      <text>
        <t xml:space="preserve">Derived by multiplying the CH4/N2O emission factors with the MPG (both from Table 5)</t>
      </text>
    </comment>
    <comment authorId="0" ref="F134">
      <text>
        <t xml:space="preserve">Derived by multiplying the CH4/N2O emission factors with the MPG (both from Table 5)</t>
      </text>
    </comment>
    <comment authorId="0" ref="C135">
      <text>
        <t xml:space="preserve">Derived by multiplying the CH4/N2O emission factors with the MPG (both from Table 5)</t>
      </text>
    </comment>
    <comment authorId="0" ref="F135">
      <text>
        <t xml:space="preserve">Derived by multiplying the CH4/N2O emission factors with the MPG (both from Table 5)</t>
      </text>
    </comment>
    <comment authorId="0" ref="C136">
      <text>
        <t xml:space="preserve">Derived by multiplying the CH4/N2O emission factors with the MPG (both from Table 5)</t>
      </text>
    </comment>
    <comment authorId="0" ref="F136">
      <text>
        <t xml:space="preserve">Derived by multiplying the CH4/N2O emission factors with the MPG (both from Table 5)</t>
      </text>
    </comment>
    <comment authorId="0" ref="C137">
      <text>
        <t xml:space="preserve">Derived by multiplying the CH4/N2O emission factors with the MPG (both from Table 5)</t>
      </text>
    </comment>
    <comment authorId="0" ref="F137">
      <text>
        <t xml:space="preserve">Derived by multiplying the CH4/N2O emission factors with the MPG (both from Table 5)</t>
      </text>
    </comment>
    <comment authorId="0" ref="C138">
      <text>
        <t xml:space="preserve">Derived by multiplying the CH4/N2O emission factors with the MPG (both from Table 5)</t>
      </text>
    </comment>
    <comment authorId="0" ref="F138">
      <text>
        <t xml:space="preserve">Derived by multiplying the CH4/N2O emission factors with the MPG (both from Table 5)</t>
      </text>
    </comment>
    <comment authorId="0" ref="C139">
      <text>
        <t xml:space="preserve">Derived by multiplying the CH4/N2O emission factors with the MPG (both from Table 5)</t>
      </text>
    </comment>
    <comment authorId="0" ref="F139">
      <text>
        <t xml:space="preserve">Derived by multiplying the CH4/N2O emission factors with the MPG (both from Table 5)</t>
      </text>
    </comment>
    <comment authorId="0" ref="C140">
      <text>
        <t xml:space="preserve">Derived by multiplying the CH4/N2O emission factors with the MPG (both from Table 5)</t>
      </text>
    </comment>
    <comment authorId="0" ref="F140">
      <text>
        <t xml:space="preserve">Derived by multiplying the CH4/N2O emission factors with the MPG (both from Table 5)</t>
      </text>
    </comment>
    <comment authorId="0" ref="C141">
      <text>
        <t xml:space="preserve">Derived by multiplying the CH4/N2O emission factors with the MPG (both from Table 5)</t>
      </text>
    </comment>
    <comment authorId="0" ref="F141">
      <text>
        <t xml:space="preserve">Derived by multiplying the CH4/N2O emission factors with the MPG (both from Table 5)</t>
      </text>
    </comment>
    <comment authorId="0" ref="C142">
      <text>
        <t xml:space="preserve">Derived by multiplying the CH4/N2O emission factors with the MPG (both from Table 5)</t>
      </text>
    </comment>
    <comment authorId="0" ref="F142">
      <text>
        <t xml:space="preserve">Derived by multiplying the CH4/N2O emission factors with the MPG (both from Table 5)</t>
      </text>
    </comment>
    <comment authorId="0" ref="C143">
      <text>
        <t xml:space="preserve">Derived by multiplying the CH4/N2O emission factors with the MPG (both from Table 5)</t>
      </text>
    </comment>
    <comment authorId="0" ref="F143">
      <text>
        <t xml:space="preserve">Derived by multiplying the CH4/N2O emission factors with the MPG (both from Table 5)</t>
      </text>
    </comment>
    <comment authorId="0" ref="C144">
      <text>
        <t xml:space="preserve">Based on Table 2 (Fuel Use CH4/N2O factors)</t>
      </text>
    </comment>
    <comment authorId="0" ref="F144">
      <text>
        <t xml:space="preserve">Based on Table 2 (Fuel Use CH4/N2O factors)</t>
      </text>
    </comment>
    <comment authorId="0" ref="C145">
      <text>
        <t xml:space="preserve">Based on Table 2 (Fuel Use CH4/N2O factors)</t>
      </text>
    </comment>
    <comment authorId="0" ref="F145">
      <text>
        <t xml:space="preserve">Based on Table 2 (Fuel Use CH4/N2O factors)</t>
      </text>
    </comment>
    <comment authorId="0" ref="C146">
      <text>
        <t xml:space="preserve">Based on Table 2 (Fuel Use CH4/N2O factors)</t>
      </text>
    </comment>
    <comment authorId="0" ref="F146">
      <text>
        <t xml:space="preserve">Based on Table 2 (Fuel Use CH4/N2O factors)</t>
      </text>
    </comment>
  </commentList>
</comments>
</file>

<file path=xl/comments5.xml><?xml version="1.0" encoding="utf-8"?>
<comments xmlns:r="http://schemas.openxmlformats.org/officeDocument/2006/relationships" xmlns="http://schemas.openxmlformats.org/spreadsheetml/2006/main">
  <authors>
    <author/>
  </authors>
  <commentList>
    <comment authorId="0" ref="K4">
      <text>
        <t xml:space="preserve">Based on MPG data from Table 5 (On Road Travel - US CH4/N2O factors)</t>
      </text>
    </comment>
    <comment authorId="0" ref="K5">
      <text>
        <t xml:space="preserve">Based on MPG data from Table 5 (On Road Travel - US CH4/N2O factors)</t>
      </text>
    </comment>
    <comment authorId="0" ref="P5">
      <text>
        <t xml:space="preserve">Derived by dividing the Fuel Use emission factors (from IPCC) by the MPG (from Table 5)</t>
      </text>
    </comment>
    <comment authorId="0" ref="K6">
      <text>
        <t xml:space="preserve">Based on MPG data from Table 5 (On Road Travel - US CH4/N2O factors)</t>
      </text>
    </comment>
    <comment authorId="0" ref="O6">
      <text>
        <t xml:space="preserve">Derived by dividing the Fuel Use emission factors (from IPCC) by the MPG (from Table 5)</t>
      </text>
    </comment>
    <comment authorId="0" ref="K7">
      <text>
        <t xml:space="preserve">Based on MPG data from Table 5 (On Road Travel - US CH4/N2O factors)</t>
      </text>
    </comment>
    <comment authorId="0" ref="O7">
      <text>
        <t xml:space="preserve">Derived by dividing the Fuel Use emission factors (from IPCC) by the MPG (from Table 5)</t>
      </text>
    </comment>
    <comment authorId="0" ref="K8">
      <text>
        <t xml:space="preserve">Based on MPG data from Table 5 (On Road Travel - US CH4/N2O factors)</t>
      </text>
    </comment>
    <comment authorId="0" ref="O8">
      <text>
        <t xml:space="preserve">Derived by dividing the Fuel Use emission factors (from IPCC) by the MPG (from Table 5)</t>
      </text>
    </comment>
    <comment authorId="0" ref="K9">
      <text>
        <t xml:space="preserve">Based on MPG data from Table 5 (On Road Travel - US CH4/N2O factors)</t>
      </text>
    </comment>
    <comment authorId="0" ref="O9">
      <text>
        <t xml:space="preserve">Derived by dividing the Fuel Use emission factors (from IPCC) by the MPG (from Table 5)</t>
      </text>
    </comment>
    <comment authorId="0" ref="K10">
      <text>
        <t xml:space="preserve">Based on MPG data from Table 5 (On Road Travel - US CH4/N2O factors)</t>
      </text>
    </comment>
    <comment authorId="0" ref="O10">
      <text>
        <t xml:space="preserve">Derived by dividing the Fuel Use emission factors (from IPCC) by the MPG (from Table 5)</t>
      </text>
    </comment>
    <comment authorId="0" ref="K11">
      <text>
        <t xml:space="preserve">Based on MPG data from Table 5 (On Road Travel - US CH4/N2O factors)</t>
      </text>
    </comment>
    <comment authorId="0" ref="O11">
      <text>
        <t xml:space="preserve">Derived by dividing the Fuel Use emission factors (from IPCC) by the MPG (from Table 5)</t>
      </text>
    </comment>
    <comment authorId="0" ref="K12">
      <text>
        <t xml:space="preserve">Based on MPG data from Table 5 (On Road Travel - US CH4/N2O factors)</t>
      </text>
    </comment>
    <comment authorId="0" ref="O12">
      <text>
        <t xml:space="preserve">Derived by dividing the Fuel Use emission factors (from IPCC) by the MPG (from Table 5)</t>
      </text>
    </comment>
    <comment authorId="0" ref="K13">
      <text>
        <t xml:space="preserve">Based on MPG data from Table 5 (On Road Travel - US CH4/N2O factors)</t>
      </text>
    </comment>
    <comment authorId="0" ref="O13">
      <text>
        <t xml:space="preserve">Derived by dividing the Fuel Use emission factors (from IPCC) by the MPG (from Table 5)</t>
      </text>
    </comment>
    <comment authorId="0" ref="K14">
      <text>
        <t xml:space="preserve">Based on MPG data from Table 5 (On Road Travel - US CH4/N2O factors)</t>
      </text>
    </comment>
    <comment authorId="0" ref="O14">
      <text>
        <t xml:space="preserve">Derived by dividing the Fuel Use emission factors (from IPCC) by the MPG (from Table 5)</t>
      </text>
    </comment>
    <comment authorId="0" ref="K15">
      <text>
        <t xml:space="preserve">Based on MPG data from Table 5 (On Road Travel - US CH4/N2O factors)</t>
      </text>
    </comment>
    <comment authorId="0" ref="O15">
      <text>
        <t xml:space="preserve">Derived by dividing the Fuel Use emission factors (from IPCC) by the MPG (from Table 5)</t>
      </text>
    </comment>
    <comment authorId="0" ref="K16">
      <text>
        <t xml:space="preserve">Based on MPG data from Table 5 (On Road Travel - US CH4/N2O factors)</t>
      </text>
    </comment>
    <comment authorId="0" ref="O16">
      <text>
        <t xml:space="preserve">Derived by dividing the Fuel Use emission factors (from IPCC) by the MPG (from Table 5)</t>
      </text>
    </comment>
    <comment authorId="0" ref="K17">
      <text>
        <t xml:space="preserve">Based on MPG data from Table 5 (On Road Travel - US CH4/N2O factors)</t>
      </text>
    </comment>
    <comment authorId="0" ref="O17">
      <text>
        <t xml:space="preserve">Derived by dividing the Fuel Use emission factors (from IPCC) by the MPG (from Table 5)</t>
      </text>
    </comment>
    <comment authorId="0" ref="K18">
      <text>
        <t xml:space="preserve">Based on MPG data from Table 5 (On Road Travel - US CH4/N2O factors)</t>
      </text>
    </comment>
    <comment authorId="0" ref="O18">
      <text>
        <t xml:space="preserve">Derived by dividing the Fuel Use emission factors (from IPCC) by the MPG (from Table 5)</t>
      </text>
    </comment>
    <comment authorId="0" ref="K19">
      <text>
        <t xml:space="preserve">Based on MPG data from Table 5 (On Road Travel - US CH4/N2O factors)</t>
      </text>
    </comment>
    <comment authorId="0" ref="O19">
      <text>
        <t xml:space="preserve">Derived by dividing the Fuel Use emission factors (from IPCC) by the MPG (from Table 5)</t>
      </text>
    </comment>
    <comment authorId="0" ref="K20">
      <text>
        <t xml:space="preserve">Based on MPG data from Table 5 (On Road Travel - US CH4/N2O factors)</t>
      </text>
    </comment>
    <comment authorId="0" ref="O20">
      <text>
        <t xml:space="preserve">Derived by dividing the Fuel Use emission factors (from IPCC) by the MPG (from Table 5)</t>
      </text>
    </comment>
    <comment authorId="0" ref="K21">
      <text>
        <t xml:space="preserve">Based on MPG data from Table 5 (On Road Travel - US CH4/N2O factors)</t>
      </text>
    </comment>
    <comment authorId="0" ref="O21">
      <text>
        <t xml:space="preserve">Derived by dividing the Fuel Use emission factors (from IPCC) by the MPG (from Table 5)</t>
      </text>
    </comment>
    <comment authorId="0" ref="K22">
      <text>
        <t xml:space="preserve">Based on MPG data from Table 5 (On Road Travel - US CH4/N2O factors)</t>
      </text>
    </comment>
    <comment authorId="0" ref="O22">
      <text>
        <t xml:space="preserve">Derived by dividing the Fuel Use emission factors (from IPCC) by the MPG (from Table 5)</t>
      </text>
    </comment>
    <comment authorId="0" ref="K23">
      <text>
        <t xml:space="preserve">Based on MPG data from Table 5 (On Road Travel - US CH4/N2O factors)</t>
      </text>
    </comment>
    <comment authorId="0" ref="K24">
      <text>
        <t xml:space="preserve">Based on MPG data from Table 5 (On Road Travel - US CH4/N2O factors)</t>
      </text>
    </comment>
    <comment authorId="0" ref="K25">
      <text>
        <t xml:space="preserve">Based on MPG data from Table 5 (On Road Travel - US CH4/N2O factors)</t>
      </text>
    </comment>
    <comment authorId="0" ref="O25">
      <text>
        <t xml:space="preserve">Derived by dividing the Fuel Use emission factors (from IPCC) by the MPG (from Table 5)</t>
      </text>
    </comment>
    <comment authorId="0" ref="K26">
      <text>
        <t xml:space="preserve">Based on MPG data from Table 5 (On Road Travel - US CH4/N2O factors)</t>
      </text>
    </comment>
    <comment authorId="0" ref="P26">
      <text>
        <t xml:space="preserve">Derived by dividing the Fuel Use emission factors (from IPCC) by the MPG (from Table 5)</t>
      </text>
    </comment>
    <comment authorId="0" ref="K27">
      <text>
        <t xml:space="preserve">Based on MPG data from Table 5 (On Road Travel - US CH4/N2O factors)</t>
      </text>
    </comment>
    <comment authorId="0" ref="O27">
      <text>
        <t xml:space="preserve">Derived by dividing the Fuel Use emission factors (from IPCC) by the MPG (from Table 5)</t>
      </text>
    </comment>
    <comment authorId="0" ref="K28">
      <text>
        <t xml:space="preserve">Based on MPG data from Table 5 (On Road Travel - US CH4/N2O factors)</t>
      </text>
    </comment>
    <comment authorId="0" ref="O28">
      <text>
        <t xml:space="preserve">Derived by dividing the Fuel Use emission factors (from IPCC) by the MPG (from Table 5)</t>
      </text>
    </comment>
    <comment authorId="0" ref="K29">
      <text>
        <t xml:space="preserve">Based on MPG data from Table 5 (On Road Travel - US CH4/N2O factors)</t>
      </text>
    </comment>
    <comment authorId="0" ref="O29">
      <text>
        <t xml:space="preserve">Derived by dividing the Fuel Use emission factors (from IPCC) by the MPG (from Table 5)</t>
      </text>
    </comment>
    <comment authorId="0" ref="K30">
      <text>
        <t xml:space="preserve">Based on MPG data from Table 5 (On Road Travel - US CH4/N2O factors)</t>
      </text>
    </comment>
    <comment authorId="0" ref="O30">
      <text>
        <t xml:space="preserve">Derived by dividing the Fuel Use emission factors (from IPCC) by the MPG (from Table 5)</t>
      </text>
    </comment>
    <comment authorId="0" ref="K31">
      <text>
        <t xml:space="preserve">Based on MPG data from Table 5 (On Road Travel - US CH4/N2O factors)</t>
      </text>
    </comment>
    <comment authorId="0" ref="O31">
      <text>
        <t xml:space="preserve">Derived by dividing the Fuel Use emission factors (from IPCC) by the MPG (from Table 5)</t>
      </text>
    </comment>
    <comment authorId="0" ref="K32">
      <text>
        <t xml:space="preserve">Based on MPG data from Table 5 (On Road Travel - US CH4/N2O factors)</t>
      </text>
    </comment>
    <comment authorId="0" ref="O32">
      <text>
        <t xml:space="preserve">Derived by dividing the Fuel Use emission factors (from IPCC) by the MPG (from Table 5)</t>
      </text>
    </comment>
    <comment authorId="0" ref="K33">
      <text>
        <t xml:space="preserve">Based on MPG data from Table 5 (On Road Travel - US CH4/N2O factors)</t>
      </text>
    </comment>
    <comment authorId="0" ref="O33">
      <text>
        <t xml:space="preserve">Derived by dividing the Fuel Use emission factors (from IPCC) by the MPG (from Table 5)</t>
      </text>
    </comment>
    <comment authorId="0" ref="K34">
      <text>
        <t xml:space="preserve">Based on MPG data from Table 5 (On Road Travel - US CH4/N2O factors)</t>
      </text>
    </comment>
    <comment authorId="0" ref="O34">
      <text>
        <t xml:space="preserve">Derived by dividing the Fuel Use emission factors (from IPCC) by the MPG (from Table 5)</t>
      </text>
    </comment>
    <comment authorId="0" ref="K35">
      <text>
        <t xml:space="preserve">Based on MPG data from Table 5 (On Road Travel - US CH4/N2O factors)</t>
      </text>
    </comment>
    <comment authorId="0" ref="O35">
      <text>
        <t xml:space="preserve">Derived by dividing the Fuel Use emission factors (from IPCC) by the MPG (from Table 5)</t>
      </text>
    </comment>
    <comment authorId="0" ref="K36">
      <text>
        <t xml:space="preserve">Based on MPG data from Table 5 (On Road Travel - US CH4/N2O factors)</t>
      </text>
    </comment>
    <comment authorId="0" ref="O36">
      <text>
        <t xml:space="preserve">Derived by dividing the Fuel Use emission factors (from IPCC) by the MPG (from Table 5)</t>
      </text>
    </comment>
    <comment authorId="0" ref="K37">
      <text>
        <t xml:space="preserve">Based on MPG data from Table 5 (On Road Travel - US CH4/N2O factors)</t>
      </text>
    </comment>
    <comment authorId="0" ref="O37">
      <text>
        <t xml:space="preserve">Derived by dividing the Fuel Use emission factors (from IPCC) by the MPG (from Table 5)</t>
      </text>
    </comment>
    <comment authorId="0" ref="K38">
      <text>
        <t xml:space="preserve">Based on MPG data from Table 5 (On Road Travel - US CH4/N2O factors)</t>
      </text>
    </comment>
    <comment authorId="0" ref="O38">
      <text>
        <t xml:space="preserve">Derived by dividing the Fuel Use emission factors (from IPCC) by the MPG (from Table 5)</t>
      </text>
    </comment>
    <comment authorId="0" ref="K39">
      <text>
        <t xml:space="preserve">Based on MPG data from Table 5 (On Road Travel - US CH4/N2O factors)</t>
      </text>
    </comment>
    <comment authorId="0" ref="O39">
      <text>
        <t xml:space="preserve">Derived by dividing the Fuel Use emission factors (from IPCC) by the MPG (from Table 5)</t>
      </text>
    </comment>
    <comment authorId="0" ref="K40">
      <text>
        <t xml:space="preserve">Based on MPG data from Table 5 (On Road Travel - US CH4/N2O factors)</t>
      </text>
    </comment>
    <comment authorId="0" ref="O40">
      <text>
        <t xml:space="preserve">Derived by dividing the Fuel Use emission factors (from IPCC) by the MPG (from Table 5)</t>
      </text>
    </comment>
    <comment authorId="0" ref="K41">
      <text>
        <t xml:space="preserve">Based on MPG data from Table 5 (On Road Travel - US CH4/N2O factors)</t>
      </text>
    </comment>
    <comment authorId="0" ref="O41">
      <text>
        <t xml:space="preserve">Derived by dividing the Fuel Use emission factors (from IPCC) by the MPG (from Table 5)</t>
      </text>
    </comment>
    <comment authorId="0" ref="K42">
      <text>
        <t xml:space="preserve">Based on MPG data from Table 5 (On Road Travel - US CH4/N2O factors)</t>
      </text>
    </comment>
    <comment authorId="0" ref="O42">
      <text>
        <t xml:space="preserve">Derived by dividing the Fuel Use emission factors (from IPCC) by the MPG (from Table 5)</t>
      </text>
    </comment>
    <comment authorId="0" ref="K43">
      <text>
        <t xml:space="preserve">Based on MPG data from Table 5 (On Road Travel - US CH4/N2O factors)</t>
      </text>
    </comment>
    <comment authorId="0" ref="K44">
      <text>
        <t xml:space="preserve">Based on MPG data from Table 5 (On Road Travel - US CH4/N2O factors)</t>
      </text>
    </comment>
    <comment authorId="0" ref="O44">
      <text>
        <t xml:space="preserve">Derived by dividing the Fuel Use emission factors (from IPCC) by the MPG (from Table 5)</t>
      </text>
    </comment>
    <comment authorId="0" ref="K45">
      <text>
        <t xml:space="preserve">Based on MPG data from Table 5 (On Road Travel - US CH4/N2O factors)</t>
      </text>
    </comment>
    <comment authorId="0" ref="O45">
      <text>
        <t xml:space="preserve">Derived by dividing the Fuel Use emission factors (from IPCC) by the MPG (from Table 5)</t>
      </text>
    </comment>
    <comment authorId="0" ref="K46">
      <text>
        <t xml:space="preserve">Based on MPG data from Table 5 (On Road Travel - US CH4/N2O factors)</t>
      </text>
    </comment>
    <comment authorId="0" ref="O46">
      <text>
        <t xml:space="preserve">Derived by dividing the Fuel Use emission factors (from IPCC) by the MPG (from Table 5)</t>
      </text>
    </comment>
    <comment authorId="0" ref="K47">
      <text>
        <t xml:space="preserve">Based on MPG data from Table 5 (On Road Travel - US CH4/N2O factors)</t>
      </text>
    </comment>
    <comment authorId="0" ref="O47">
      <text>
        <t xml:space="preserve">Derived by dividing the Fuel Use emission factors (from IPCC) by the MPG (from Table 5)</t>
      </text>
    </comment>
    <comment authorId="0" ref="K48">
      <text>
        <t xml:space="preserve">Based on MPG data from Table 5 (On Road Travel - US CH4/N2O factors)</t>
      </text>
    </comment>
    <comment authorId="0" ref="O48">
      <text>
        <t xml:space="preserve">Derived by dividing the Fuel Use emission factors (from IPCC) by the MPG (from Table 5)</t>
      </text>
    </comment>
    <comment authorId="0" ref="K49">
      <text>
        <t xml:space="preserve">Based on MPG data from Table 5 (On Road Travel - US CH4/N2O factors)</t>
      </text>
    </comment>
    <comment authorId="0" ref="O49">
      <text>
        <t xml:space="preserve">Derived by dividing the Fuel Use emission factors (from IPCC) by the MPG (from Table 5)</t>
      </text>
    </comment>
    <comment authorId="0" ref="K50">
      <text>
        <t xml:space="preserve">Based on MPG data from Table 5 (On Road Travel - US CH4/N2O factors)</t>
      </text>
    </comment>
    <comment authorId="0" ref="O50">
      <text>
        <t xml:space="preserve">Derived by dividing the Fuel Use emission factors (from IPCC) by the MPG (from Table 5)</t>
      </text>
    </comment>
    <comment authorId="0" ref="K51">
      <text>
        <t xml:space="preserve">Based on MPG data from Table 5 (On Road Travel - US CH4/N2O factors)</t>
      </text>
    </comment>
    <comment authorId="0" ref="O51">
      <text>
        <t xml:space="preserve">Derived by dividing the Fuel Use emission factors (from IPCC) by the MPG (from Table 5)</t>
      </text>
    </comment>
    <comment authorId="0" ref="K52">
      <text>
        <t xml:space="preserve">Based on MPG data from Table 5 (On Road Travel - US CH4/N2O factors)</t>
      </text>
    </comment>
    <comment authorId="0" ref="O52">
      <text>
        <t xml:space="preserve">Derived by dividing the Fuel Use emission factors (from IPCC) by the MPG (from Table 5)</t>
      </text>
    </comment>
    <comment authorId="0" ref="K53">
      <text>
        <t xml:space="preserve">Based on MPG data from Table 5 (On Road Travel - US CH4/N2O factors)</t>
      </text>
    </comment>
    <comment authorId="0" ref="O53">
      <text>
        <t xml:space="preserve">Derived by dividing the Fuel Use emission factors (from IPCC) by the MPG (from Table 5)</t>
      </text>
    </comment>
    <comment authorId="0" ref="K54">
      <text>
        <t xml:space="preserve">Based on MPG data from Table 5 (On Road Travel - US CH4/N2O factors)</t>
      </text>
    </comment>
    <comment authorId="0" ref="O54">
      <text>
        <t xml:space="preserve">Derived by dividing the Fuel Use emission factors (from IPCC) by the MPG (from Table 5)</t>
      </text>
    </comment>
    <comment authorId="0" ref="K55">
      <text>
        <t xml:space="preserve">Based on MPG data from Table 5 (On Road Travel - US CH4/N2O factors)</t>
      </text>
    </comment>
    <comment authorId="0" ref="O55">
      <text>
        <t xml:space="preserve">Derived by dividing the Fuel Use emission factors (from IPCC) by the MPG (from Table 5)</t>
      </text>
    </comment>
    <comment authorId="0" ref="K56">
      <text>
        <t xml:space="preserve">Based on MPG data from Table 5 (On Road Travel - US CH4/N2O factors)</t>
      </text>
    </comment>
    <comment authorId="0" ref="O56">
      <text>
        <t xml:space="preserve">Derived by dividing the Fuel Use emission factors (from IPCC) by the MPG (from Table 5)</t>
      </text>
    </comment>
    <comment authorId="0" ref="K57">
      <text>
        <t xml:space="preserve">Based on MPG data from Table 5 (On Road Travel - US CH4/N2O factors)</t>
      </text>
    </comment>
    <comment authorId="0" ref="O57">
      <text>
        <t xml:space="preserve">Derived by dividing the Fuel Use emission factors (from IPCC) by the MPG (from Table 5)</t>
      </text>
    </comment>
    <comment authorId="0" ref="K58">
      <text>
        <t xml:space="preserve">Based on MPG data from Table 5 (On Road Travel - US CH4/N2O factors)</t>
      </text>
    </comment>
    <comment authorId="0" ref="O58">
      <text>
        <t xml:space="preserve">Derived by dividing the Fuel Use emission factors (from IPCC) by the MPG (from Table 5)</t>
      </text>
    </comment>
    <comment authorId="0" ref="K59">
      <text>
        <t xml:space="preserve">Based on MPG data from Table 5 (On Road Travel - US CH4/N2O factors)</t>
      </text>
    </comment>
    <comment authorId="0" ref="K60">
      <text>
        <t xml:space="preserve">Based on MPG data from Table 5 (On Road Travel - US CH4/N2O factors)</t>
      </text>
    </comment>
    <comment authorId="0" ref="O60">
      <text>
        <t xml:space="preserve">Derived by dividing the Fuel Use emission factors (from IPCC) by the MPG (from Table 5)</t>
      </text>
    </comment>
    <comment authorId="0" ref="K61">
      <text>
        <t xml:space="preserve">Based on MPG data from Table 5 (On Road Travel - US CH4/N2O factors)</t>
      </text>
    </comment>
    <comment authorId="0" ref="O61">
      <text>
        <t xml:space="preserve">Derived by dividing the Fuel Use emission factors (from IPCC) by the MPG (from Table 5)</t>
      </text>
    </comment>
    <comment authorId="0" ref="K62">
      <text>
        <t xml:space="preserve">Based on MPG data from Table 5 (On Road Travel - US CH4/N2O factors)</t>
      </text>
    </comment>
    <comment authorId="0" ref="P62">
      <text>
        <t xml:space="preserve">Derived by dividing the Fuel Use emission factors (from IPCC) by the MPG (from Table 5)</t>
      </text>
    </comment>
    <comment authorId="0" ref="K63">
      <text>
        <t xml:space="preserve">Based on MPG data from Table 5 (On Road Travel - US CH4/N2O factors)</t>
      </text>
    </comment>
    <comment authorId="0" ref="K64">
      <text>
        <t xml:space="preserve">Based on MPG data from Table 5 (On Road Travel - US CH4/N2O factors)</t>
      </text>
    </comment>
    <comment authorId="0" ref="O64">
      <text>
        <t xml:space="preserve">Derived by dividing the Fuel Use emission factors (from IPCC) by the MPG (from Table 5)</t>
      </text>
    </comment>
    <comment authorId="0" ref="K65">
      <text>
        <t xml:space="preserve">Based on MPG data from Table 5 (On Road Travel - US CH4/N2O factors)</t>
      </text>
    </comment>
    <comment authorId="0" ref="O65">
      <text>
        <t xml:space="preserve">Derived by dividing the Fuel Use emission factors (from IPCC) by the MPG (from Table 5)</t>
      </text>
    </comment>
    <comment authorId="0" ref="K66">
      <text>
        <t xml:space="preserve">Based on MPG data from Table 5 (On Road Travel - US CH4/N2O factors)</t>
      </text>
    </comment>
    <comment authorId="0" ref="O66">
      <text>
        <t xml:space="preserve">Derived by dividing the Fuel Use emission factors (from IPCC) by the MPG (from Table 5)</t>
      </text>
    </comment>
    <comment authorId="0" ref="K67">
      <text>
        <t xml:space="preserve">Based on MPG data from Table 5 (On Road Travel - US CH4/N2O factors)</t>
      </text>
    </comment>
    <comment authorId="0" ref="O67">
      <text>
        <t xml:space="preserve">Derived by dividing the Fuel Use emission factors (from IPCC) by the MPG (from Table 5)</t>
      </text>
    </comment>
    <comment authorId="0" ref="K68">
      <text>
        <t xml:space="preserve">Based on MPG data from Table 5 (On Road Travel - US CH4/N2O factors)</t>
      </text>
    </comment>
    <comment authorId="0" ref="O68">
      <text>
        <t xml:space="preserve">Derived by dividing the Fuel Use emission factors (from IPCC) by the MPG (from Table 5)</t>
      </text>
    </comment>
    <comment authorId="0" ref="K69">
      <text>
        <t xml:space="preserve">Based on MPG data from Table 5 (On Road Travel - US CH4/N2O factors)</t>
      </text>
    </comment>
    <comment authorId="0" ref="O69">
      <text>
        <t xml:space="preserve">Derived by dividing the Fuel Use emission factors (from IPCC) by the MPG (from Table 5)</t>
      </text>
    </comment>
    <comment authorId="0" ref="K70">
      <text>
        <t xml:space="preserve">Based on MPG data from Table 5 (On Road Travel - US CH4/N2O factors)</t>
      </text>
    </comment>
    <comment authorId="0" ref="O70">
      <text>
        <t xml:space="preserve">Derived by dividing the Fuel Use emission factors (from IPCC) by the MPG (from Table 5)</t>
      </text>
    </comment>
    <comment authorId="0" ref="K71">
      <text>
        <t xml:space="preserve">Based on MPG data from Table 5 (On Road Travel - US CH4/N2O factors)</t>
      </text>
    </comment>
    <comment authorId="0" ref="O71">
      <text>
        <t xml:space="preserve">Derived by dividing the Fuel Use emission factors (from IPCC) by the MPG (from Table 5)</t>
      </text>
    </comment>
    <comment authorId="0" ref="K72">
      <text>
        <t xml:space="preserve">Based on MPG data from Table 5 (On Road Travel - US CH4/N2O factors)</t>
      </text>
    </comment>
    <comment authorId="0" ref="O72">
      <text>
        <t xml:space="preserve">Derived by dividing the Fuel Use emission factors (from IPCC) by the MPG (from Table 5)</t>
      </text>
    </comment>
    <comment authorId="0" ref="K73">
      <text>
        <t xml:space="preserve">Based on MPG data from Table 5 (On Road Travel - US CH4/N2O factors)</t>
      </text>
    </comment>
    <comment authorId="0" ref="O73">
      <text>
        <t xml:space="preserve">Derived by dividing the Fuel Use emission factors (from IPCC) by the MPG (from Table 5)</t>
      </text>
    </comment>
    <comment authorId="0" ref="K74">
      <text>
        <t xml:space="preserve">Based on MPG data from Table 5 (On Road Travel - US CH4/N2O factors)</t>
      </text>
    </comment>
    <comment authorId="0" ref="O74">
      <text>
        <t xml:space="preserve">Derived by dividing the Fuel Use emission factors (from IPCC) by the MPG (from Table 5)</t>
      </text>
    </comment>
    <comment authorId="0" ref="K75">
      <text>
        <t xml:space="preserve">Based on MPG data from Table 5 (On Road Travel - US CH4/N2O factors)</t>
      </text>
    </comment>
    <comment authorId="0" ref="O75">
      <text>
        <t xml:space="preserve">Derived by dividing the Fuel Use emission factors (from IPCC) by the MPG (from Table 5)</t>
      </text>
    </comment>
    <comment authorId="0" ref="K76">
      <text>
        <t xml:space="preserve">Based on MPG data from Table 5 (On Road Travel - US CH4/N2O factors)</t>
      </text>
    </comment>
    <comment authorId="0" ref="O76">
      <text>
        <t xml:space="preserve">Derived by dividing the Fuel Use emission factors (from IPCC) by the MPG (from Table 5)</t>
      </text>
    </comment>
    <comment authorId="0" ref="K77">
      <text>
        <t xml:space="preserve">Based on MPG data from Table 5 (On Road Travel - US CH4/N2O factors)</t>
      </text>
    </comment>
    <comment authorId="0" ref="O77">
      <text>
        <t xml:space="preserve">Derived by dividing the Fuel Use emission factors (from IPCC) by the MPG (from Table 5)</t>
      </text>
    </comment>
    <comment authorId="0" ref="K78">
      <text>
        <t xml:space="preserve">Based on MPG data from Table 5 (On Road Travel - US CH4/N2O factors)</t>
      </text>
    </comment>
    <comment authorId="0" ref="O78">
      <text>
        <t xml:space="preserve">Derived by dividing the Fuel Use emission factors (from IPCC) by the MPG (from Table 5)</t>
      </text>
    </comment>
    <comment authorId="0" ref="K79">
      <text>
        <t xml:space="preserve">Based on MPG data from Table 5 (On Road Travel - US CH4/N2O factors)</t>
      </text>
    </comment>
    <comment authorId="0" ref="K80">
      <text>
        <t xml:space="preserve">Based on MPG data from Table 5 (On Road Travel - US CH4/N2O factors)</t>
      </text>
    </comment>
    <comment authorId="0" ref="O80">
      <text>
        <t xml:space="preserve">Derived by dividing the Fuel Use emission factors (from IPCC) by the MPG (from Table 5)</t>
      </text>
    </comment>
    <comment authorId="0" ref="K81">
      <text>
        <t xml:space="preserve">Based on MPG data from Table 5 (On Road Travel - US CH4/N2O factors)</t>
      </text>
    </comment>
    <comment authorId="0" ref="O81">
      <text>
        <t xml:space="preserve">Derived by dividing the Fuel Use emission factors (from IPCC) by the MPG (from Table 5)</t>
      </text>
    </comment>
    <comment authorId="0" ref="K82">
      <text>
        <t xml:space="preserve">Based on MPG data from Table 5 (On Road Travel - US CH4/N2O factors)</t>
      </text>
    </comment>
    <comment authorId="0" ref="P82">
      <text>
        <t xml:space="preserve">Derived by dividing the Fuel Use emission factors (from IPCC) by the MPG (from Table 5)</t>
      </text>
    </comment>
    <comment authorId="0" ref="K83">
      <text>
        <t xml:space="preserve">Based on MPG data from Table 5 (On Road Travel - US CH4/N2O factors)</t>
      </text>
    </comment>
    <comment authorId="0" ref="K84">
      <text>
        <t xml:space="preserve">Based on MPG data from Table 5 (On Road Travel - US CH4/N2O factors)</t>
      </text>
    </comment>
    <comment authorId="0" ref="O84">
      <text>
        <t xml:space="preserve">Derived by dividing the Fuel Use emission factors (from IPCC) by the MPG (from Table 5)</t>
      </text>
    </comment>
    <comment authorId="0" ref="K85">
      <text>
        <t xml:space="preserve">Based on MPG data from Table 5 (On Road Travel - US CH4/N2O factors)</t>
      </text>
    </comment>
    <comment authorId="0" ref="O85">
      <text>
        <t xml:space="preserve">Derived by dividing the Fuel Use emission factors (from IPCC) by the MPG (from Table 5)</t>
      </text>
    </comment>
    <comment authorId="0" ref="K86">
      <text>
        <t xml:space="preserve">Based on MPG data from Table 5 (On Road Travel - US CH4/N2O factors)</t>
      </text>
    </comment>
    <comment authorId="0" ref="O86">
      <text>
        <t xml:space="preserve">Derived by dividing the Fuel Use emission factors (from IPCC) by the MPG (from Table 5)</t>
      </text>
    </comment>
    <comment authorId="0" ref="C87">
      <text>
        <t xml:space="preserve">bulldog:
From Table A-7, p25 of the US EPA guidance 'Direct emissions from mobile combustion sources'</t>
      </text>
    </comment>
    <comment authorId="0" ref="F87">
      <text>
        <t xml:space="preserve">From Table A-7, p25 of the US EPA guidance 'Direct emissions from mobile combustion sources'</t>
      </text>
    </comment>
    <comment authorId="0" ref="K87">
      <text>
        <t xml:space="preserve">Based on MPG data from Table 5 (On Road Travel - US CH4/N2O factors)</t>
      </text>
    </comment>
    <comment authorId="0" ref="C88">
      <text>
        <t xml:space="preserve">From Table A-7, p25 of the US EPA guidance 'Direct emissions from mobile combustion sources'</t>
      </text>
    </comment>
    <comment authorId="0" ref="F88">
      <text>
        <t xml:space="preserve">From Table A-7, p25 of the US EPA guidance 'Direct emissions from mobile combustion sources'</t>
      </text>
    </comment>
    <comment authorId="0" ref="K88">
      <text>
        <t xml:space="preserve">Based on MPG data from Table 5 (On Road Travel - US CH4/N2O factors)</t>
      </text>
    </comment>
    <comment authorId="0" ref="P88">
      <text>
        <t xml:space="preserve">Derived by dividing the Fuel Use emission factors (from Table 1) by the MPG (from Table 5)</t>
      </text>
    </comment>
    <comment authorId="0" ref="C89">
      <text>
        <t xml:space="preserve">Based on Table 5 (On Road Travel - US CH4/N2O factors)</t>
      </text>
    </comment>
    <comment authorId="0" ref="F89">
      <text>
        <t xml:space="preserve">Based on Table 5 (On Road Travel - US CH4/N2O factors)</t>
      </text>
    </comment>
    <comment authorId="0" ref="K89">
      <text>
        <t xml:space="preserve">Based on MPG data from Table 5 (On Road Travel - US CH4/N2O factors)</t>
      </text>
    </comment>
    <comment authorId="0" ref="O89">
      <text>
        <t xml:space="preserve">Derived by dividing the Fuel Use emission factors (from Table 1) by the MPG (from Table 5)</t>
      </text>
    </comment>
    <comment authorId="0" ref="F90">
      <text>
        <t xml:space="preserve">Table 6, US EPA guidance on "Optional Emissions….". Assumed medium and heavy duty truck</t>
      </text>
    </comment>
    <comment authorId="0" ref="K90">
      <text>
        <t xml:space="preserve">Based on MPG data from Table 5 (On Road Travel - US CH4/N2O factors)</t>
      </text>
    </comment>
    <comment authorId="0" ref="O90">
      <text>
        <t xml:space="preserve">Derived by dividing the Fuel Use emission factors (from Table 1) by the MPG (from Table 5)</t>
      </text>
    </comment>
    <comment authorId="0" ref="C91">
      <text>
        <t xml:space="preserve">bulldog:
US EPA guidance on "Direct Emissions from Mobile Combustion Sources", Table 3</t>
      </text>
    </comment>
    <comment authorId="0" ref="F91">
      <text>
        <t xml:space="preserve">bulldog:
US EPA guidance on "Direct Emissions from Mobile Combustion Sources", Table 3</t>
      </text>
    </comment>
    <comment authorId="0" ref="K91">
      <text>
        <t xml:space="preserve">Based on MPG data from Table 5 (On Road Travel - US CH4/N2O factors)</t>
      </text>
    </comment>
    <comment authorId="0" ref="O91">
      <text>
        <t xml:space="preserve">Derived by dividing the Fuel Use emission factors (from Table 1) by the MPG (from Table 5)</t>
      </text>
    </comment>
    <comment authorId="0" ref="C92">
      <text>
        <t xml:space="preserve">bulldog:
US EPA guidance on "Direct Emissions from Mobile Combustion Sources", Table 3</t>
      </text>
    </comment>
    <comment authorId="0" ref="F92">
      <text>
        <t xml:space="preserve">bulldog:
US EPA guidance on "Direct Emissions from Mobile Combustion Sources", Table 3</t>
      </text>
    </comment>
    <comment authorId="0" ref="K92">
      <text>
        <t xml:space="preserve">Based on MPG data from Table 5 (On Road Travel - US CH4/N2O factors)</t>
      </text>
    </comment>
    <comment authorId="0" ref="O92">
      <text>
        <t xml:space="preserve">Derived by dividing the Fuel Use emission factors (from Table 1) by the MPG (from Table 5)</t>
      </text>
    </comment>
    <comment authorId="0" ref="C93">
      <text>
        <t xml:space="preserve">bulldog:
US EPA guidance on "Direct Emissions from Mobile Combustion Sources", Table 3</t>
      </text>
    </comment>
    <comment authorId="0" ref="F93">
      <text>
        <t xml:space="preserve">bulldog:
US EPA guidance on "Direct Emissions from Mobile Combustion Sources", Table 3</t>
      </text>
    </comment>
    <comment authorId="0" ref="K93">
      <text>
        <t xml:space="preserve">Based on MPG data from Table 5 (On Road Travel - US CH4/N2O factors)</t>
      </text>
    </comment>
    <comment authorId="0" ref="O93">
      <text>
        <t xml:space="preserve">Derived by dividing the Fuel Use emission factors (from Table 1) by the MPG (from Table 5)</t>
      </text>
    </comment>
    <comment authorId="0" ref="C94">
      <text>
        <t xml:space="preserve">bulldog:
US EPA guidance on "Direct Emissions from Mobile Combustion Sources", Table 3</t>
      </text>
    </comment>
    <comment authorId="0" ref="F94">
      <text>
        <t xml:space="preserve">bulldog:
US EPA guidance on "Direct Emissions from Mobile Combustion Sources", Table 3</t>
      </text>
    </comment>
    <comment authorId="0" ref="K94">
      <text>
        <t xml:space="preserve">Based on MPG data from Table 5 (On Road Travel - US CH4/N2O factors)</t>
      </text>
    </comment>
    <comment authorId="0" ref="O94">
      <text>
        <t xml:space="preserve">Derived by dividing the Fuel Use emission factors (from Table 1) by the MPG (from Table 5)</t>
      </text>
    </comment>
    <comment authorId="0" ref="C95">
      <text>
        <t xml:space="preserve">bulldog:
US EPA guidance on "Direct Emissions from Mobile Combustion Sources", Table 3</t>
      </text>
    </comment>
    <comment authorId="0" ref="F95">
      <text>
        <t xml:space="preserve">bulldog:
US EPA guidance on "Direct Emissions from Mobile Combustion Sources", Table 3</t>
      </text>
    </comment>
    <comment authorId="0" ref="K95">
      <text>
        <t xml:space="preserve">Based on MPG data from Table 5 (On Road Travel - US CH4/N2O factors)</t>
      </text>
    </comment>
    <comment authorId="0" ref="O95">
      <text>
        <t xml:space="preserve">Derived by dividing the Fuel Use emission factors (from Table 1) by the MPG (from Table 5)</t>
      </text>
    </comment>
    <comment authorId="0" ref="C96">
      <text>
        <t xml:space="preserve">bulldog:
US EPA guidance on "Direct Emissions from Mobile Combustion Sources", Table 3</t>
      </text>
    </comment>
    <comment authorId="0" ref="F96">
      <text>
        <t xml:space="preserve">bulldog:
US EPA guidance on "Direct Emissions from Mobile Combustion Sources", Table 3</t>
      </text>
    </comment>
    <comment authorId="0" ref="K96">
      <text>
        <t xml:space="preserve">Based on MPG data from Table 5 (On Road Travel - US CH4/N2O factors)</t>
      </text>
    </comment>
    <comment authorId="0" ref="O96">
      <text>
        <t xml:space="preserve">Derived by dividing the Fuel Use emission factors (from Table 1) by the MPG (from Table 5)</t>
      </text>
    </comment>
    <comment authorId="0" ref="C97">
      <text>
        <t xml:space="preserve">bulldog:
US EPA guidance on "Direct Emissions from Mobile Combustion Sources", Table 3</t>
      </text>
    </comment>
    <comment authorId="0" ref="F97">
      <text>
        <t xml:space="preserve">bulldog:
US EPA guidance on "Direct Emissions from Mobile Combustion Sources", Table 3</t>
      </text>
    </comment>
    <comment authorId="0" ref="K97">
      <text>
        <t xml:space="preserve">Based on MPG data from Table 5 (On Road Travel - US CH4/N2O factors)</t>
      </text>
    </comment>
    <comment authorId="0" ref="O97">
      <text>
        <t xml:space="preserve">Derived by dividing the Fuel Use emission factors (from Table 1) by the MPG (from Table 5)</t>
      </text>
    </comment>
    <comment authorId="0" ref="C98">
      <text>
        <t xml:space="preserve">bulldog:
US EPA guidance on "Direct Emissions from Mobile Combustion Sources", Table 3</t>
      </text>
    </comment>
    <comment authorId="0" ref="F98">
      <text>
        <t xml:space="preserve">bulldog:
US EPA guidance on "Direct Emissions from Mobile Combustion Sources", Table 3</t>
      </text>
    </comment>
    <comment authorId="0" ref="K98">
      <text>
        <t xml:space="preserve">Based on MPG data from Table 5 (On Road Travel - US CH4/N2O factors)</t>
      </text>
    </comment>
    <comment authorId="0" ref="O98">
      <text>
        <t xml:space="preserve">Derived by dividing the Fuel Use emission factors (from Table 1) by the MPG (from Table 5)</t>
      </text>
    </comment>
    <comment authorId="0" ref="C99">
      <text>
        <t xml:space="preserve">bulldog:
US EPA guidance on "Direct Emissions from Mobile Combustion Sources", Table 3</t>
      </text>
    </comment>
    <comment authorId="0" ref="F99">
      <text>
        <t xml:space="preserve">bulldog:
US EPA guidance on "Direct Emissions from Mobile Combustion Sources", Table 3</t>
      </text>
    </comment>
    <comment authorId="0" ref="K99">
      <text>
        <t xml:space="preserve">Based on MPG data from Table 5 (On Road Travel - US CH4/N2O factors)</t>
      </text>
    </comment>
    <comment authorId="0" ref="O99">
      <text>
        <t xml:space="preserve">Derived by dividing the Fuel Use emission factors (from Table 1) by the MPG (from Table 5)</t>
      </text>
    </comment>
    <comment authorId="0" ref="C100">
      <text>
        <t xml:space="preserve">bulldog:
US EPA guidance on "Direct Emissions from Mobile Combustion Sources", Table 3</t>
      </text>
    </comment>
    <comment authorId="0" ref="F100">
      <text>
        <t xml:space="preserve">bulldog:
US EPA guidance on "Direct Emissions from Mobile Combustion Sources", Table 3</t>
      </text>
    </comment>
    <comment authorId="0" ref="K100">
      <text>
        <t xml:space="preserve">Based on MPG data from Table 5 (On Road Travel - US CH4/N2O factors)</t>
      </text>
    </comment>
    <comment authorId="0" ref="O100">
      <text>
        <t xml:space="preserve">Derived by dividing the Fuel Use emission factors (from Table 1) by the MPG (from Table 5)</t>
      </text>
    </comment>
    <comment authorId="0" ref="C101">
      <text>
        <t xml:space="preserve">bulldog:
US EPA guidance on "Direct Emissions from Mobile Combustion Sources", Table 3</t>
      </text>
    </comment>
    <comment authorId="0" ref="F101">
      <text>
        <t xml:space="preserve">bulldog:
US EPA guidance on "Direct Emissions from Mobile Combustion Sources", Table 3</t>
      </text>
    </comment>
    <comment authorId="0" ref="K101">
      <text>
        <t xml:space="preserve">Based on MPG data from Table 5 (On Road Travel - US CH4/N2O factors)</t>
      </text>
    </comment>
    <comment authorId="0" ref="O101">
      <text>
        <t xml:space="preserve">Derived by dividing the Fuel Use emission factors (from Table 1) by the MPG (from Table 5)</t>
      </text>
    </comment>
    <comment authorId="0" ref="C102">
      <text>
        <t xml:space="preserve">bulldog:
US EPA guidance on "Direct Emissions from Mobile Combustion Sources", Table 3</t>
      </text>
    </comment>
    <comment authorId="0" ref="F102">
      <text>
        <t xml:space="preserve">bulldog:
US EPA guidance on "Direct Emissions from Mobile Combustion Sources", Table 3</t>
      </text>
    </comment>
    <comment authorId="0" ref="K102">
      <text>
        <t xml:space="preserve">Based on MPG data from Table 5 (On Road Travel - US CH4/N2O factors)</t>
      </text>
    </comment>
    <comment authorId="0" ref="O102">
      <text>
        <t xml:space="preserve">Derived by dividing the Fuel Use emission factors (from Table 1) by the MPG (from Table 5)</t>
      </text>
    </comment>
    <comment authorId="0" ref="C103">
      <text>
        <t xml:space="preserve">bulldog:
US EPA guidance on "Direct Emissions from Mobile Combustion Sources", Table 3</t>
      </text>
    </comment>
    <comment authorId="0" ref="F103">
      <text>
        <t xml:space="preserve">bulldog:
US EPA guidance on "Direct Emissions from Mobile Combustion Sources", Table 3</t>
      </text>
    </comment>
    <comment authorId="0" ref="K103">
      <text>
        <t xml:space="preserve">Based on MPG data from Table 5 (On Road Travel - US CH4/N2O factors)</t>
      </text>
    </comment>
    <comment authorId="0" ref="O103">
      <text>
        <t xml:space="preserve">Derived by dividing the Fuel Use emission factors (from Table 1) by the MPG (from Table 5)</t>
      </text>
    </comment>
    <comment authorId="0" ref="C104">
      <text>
        <t xml:space="preserve">bulldog:
US EPA guidance on "Direct Emissions from Mobile Combustion Sources", Table 3</t>
      </text>
    </comment>
    <comment authorId="0" ref="F104">
      <text>
        <t xml:space="preserve">bulldog:
US EPA guidance on "Direct Emissions from Mobile Combustion Sources", Table 3</t>
      </text>
    </comment>
    <comment authorId="0" ref="K104">
      <text>
        <t xml:space="preserve">Based on MPG data from Table 5 (On Road Travel - US CH4/N2O factors)</t>
      </text>
    </comment>
    <comment authorId="0" ref="O104">
      <text>
        <t xml:space="preserve">Derived by dividing the Fuel Use emission factors (from Table 1) by the MPG (from Table 5)</t>
      </text>
    </comment>
    <comment authorId="0" ref="C105">
      <text>
        <t xml:space="preserve">bulldog:
US EPA guidance on "Direct Emissions from Mobile Combustion Sources", Table 3</t>
      </text>
    </comment>
    <comment authorId="0" ref="F105">
      <text>
        <t xml:space="preserve">bulldog:
US EPA guidance on "Direct Emissions from Mobile Combustion Sources", Table 3</t>
      </text>
    </comment>
    <comment authorId="0" ref="K105">
      <text>
        <t xml:space="preserve">Based on MPG data from Table 5 (On Road Travel - US CH4/N2O factors)</t>
      </text>
    </comment>
    <comment authorId="0" ref="O105">
      <text>
        <t xml:space="preserve">Derived by dividing the Fuel Use emission factors (from Table 1) by the MPG (from Table 5)</t>
      </text>
    </comment>
    <comment authorId="0" ref="C106">
      <text>
        <t xml:space="preserve">bulldog:
US EPA guidance on "Optional emisisons from …", Table 5.</t>
      </text>
    </comment>
    <comment authorId="0" ref="F106">
      <text>
        <t xml:space="preserve">US EPA guidance on "Optional emisisons from …", Table 5.</t>
      </text>
    </comment>
    <comment authorId="0" ref="K106">
      <text>
        <t xml:space="preserve">US EPA guidance on "Optional emisisons from …", Table 5.</t>
      </text>
    </comment>
    <comment authorId="0" ref="C107">
      <text>
        <t xml:space="preserve">bulldog:
Table A-7, US EPA guidance "Direct emissions from mobile combustion sources"</t>
      </text>
    </comment>
    <comment authorId="0" ref="F107">
      <text>
        <t xml:space="preserve">bulldog:
Table A-7, US EPA guidance "Direct emissions from mobile combustion sources"</t>
      </text>
    </comment>
    <comment authorId="0" ref="K107">
      <text>
        <t xml:space="preserve">Based on MPG data from Table 5 (On Road Travel - US CH4/N2O factors)</t>
      </text>
    </comment>
    <comment authorId="0" ref="C108">
      <text>
        <t xml:space="preserve">bulldog:
Table A-7, US EPA guidance "Direct emissions from mobile combustion sources"</t>
      </text>
    </comment>
    <comment authorId="0" ref="F108">
      <text>
        <t xml:space="preserve">bulldog:
Table A-7, US EPA guidance "Direct emissions from mobile combustion sources"</t>
      </text>
    </comment>
    <comment authorId="0" ref="K108">
      <text>
        <t xml:space="preserve">Based on MPG data from Table 5 (On Road Travel - US CH4/N2O factors)</t>
      </text>
    </comment>
    <comment authorId="0" ref="O108">
      <text>
        <t xml:space="preserve">Derived by dividing the Fuel Use emission factors (from Table 1) by the MPG (from Table 5)</t>
      </text>
    </comment>
    <comment authorId="0" ref="C109">
      <text>
        <t xml:space="preserve">bulldog:
Table A-7, US EPA guidance "Direct emissions from mobile combustion sources"</t>
      </text>
    </comment>
    <comment authorId="0" ref="F109">
      <text>
        <t xml:space="preserve">bulldog:
Table A-7, US EPA guidance "Direct emissions from mobile combustion sources"</t>
      </text>
    </comment>
    <comment authorId="0" ref="K109">
      <text>
        <t xml:space="preserve">Based on MPG data from Table 5 (On Road Travel - US CH4/N2O factors)</t>
      </text>
    </comment>
    <comment authorId="0" ref="P109">
      <text>
        <t xml:space="preserve">Derived by dividing the Fuel Use emission factors (from Table 1) by the MPG (from Table 5)</t>
      </text>
    </comment>
    <comment authorId="0" ref="C110">
      <text>
        <t xml:space="preserve">bulldog:
US EPA guidance on "Direct Emissions from Mobile Combustion Sources", Table 3</t>
      </text>
    </comment>
    <comment authorId="0" ref="F110">
      <text>
        <t xml:space="preserve">bulldog:
US EPA guidance on "Direct Emissions from Mobile Combustion Sources", Table 3</t>
      </text>
    </comment>
    <comment authorId="0" ref="K110">
      <text>
        <t xml:space="preserve">Based on MPG data from Table 5 (On Road Travel - US CH4/N2O factors)</t>
      </text>
    </comment>
    <comment authorId="0" ref="O110">
      <text>
        <t xml:space="preserve">Derived by dividing the Fuel Use emission factors (from Table 1) by the MPG (from Table 5)</t>
      </text>
    </comment>
    <comment authorId="0" ref="C111">
      <text>
        <t xml:space="preserve">bulldog:
US EPA guidance on "Direct Emissions from Mobile Combustion Sources", Table 3</t>
      </text>
    </comment>
    <comment authorId="0" ref="F111">
      <text>
        <t xml:space="preserve">bulldog:
US EPA guidance on "Direct Emissions from Mobile Combustion Sources", Table 3</t>
      </text>
    </comment>
    <comment authorId="0" ref="K111">
      <text>
        <t xml:space="preserve">Based on MPG data from Table 5 (On Road Travel - US CH4/N2O factors)</t>
      </text>
    </comment>
    <comment authorId="0" ref="O111">
      <text>
        <t xml:space="preserve">Derived by dividing the Fuel Use emission factors (from Table 1) by the MPG (from Table 5)</t>
      </text>
    </comment>
    <comment authorId="0" ref="C112">
      <text>
        <t xml:space="preserve">bulldog:
US EPA guidance on "Direct Emissions from Mobile Combustion Sources", Table 3</t>
      </text>
    </comment>
    <comment authorId="0" ref="F112">
      <text>
        <t xml:space="preserve">bulldog:
US EPA guidance on "Direct Emissions from Mobile Combustion Sources", Table 3</t>
      </text>
    </comment>
    <comment authorId="0" ref="K112">
      <text>
        <t xml:space="preserve">Based on MPG data from Table 5 (On Road Travel - US CH4/N2O factors)</t>
      </text>
    </comment>
    <comment authorId="0" ref="O112">
      <text>
        <t xml:space="preserve">Derived by dividing the Fuel Use emission factors (from Table 1) by the MPG (from Table 5)</t>
      </text>
    </comment>
    <comment authorId="0" ref="C113">
      <text>
        <t xml:space="preserve">bulldog:
US EPA guidance on "Direct Emissions from Mobile Combustion Sources", Table 3</t>
      </text>
    </comment>
    <comment authorId="0" ref="F113">
      <text>
        <t xml:space="preserve">bulldog:
US EPA guidance on "Direct Emissions from Mobile Combustion Sources", Table 3</t>
      </text>
    </comment>
    <comment authorId="0" ref="K113">
      <text>
        <t xml:space="preserve">Based on MPG data from Table 5 (On Road Travel - US CH4/N2O factors)</t>
      </text>
    </comment>
    <comment authorId="0" ref="O113">
      <text>
        <t xml:space="preserve">Derived by dividing the Fuel Use emission factors (from Table 1) by the MPG (from Table 5)</t>
      </text>
    </comment>
    <comment authorId="0" ref="C114">
      <text>
        <t xml:space="preserve">bulldog:
US EPA guidance on "Direct Emissions from Mobile Combustion Sources", Table 3</t>
      </text>
    </comment>
    <comment authorId="0" ref="F114">
      <text>
        <t xml:space="preserve">bulldog:
US EPA guidance on "Direct Emissions from Mobile Combustion Sources", Table 3</t>
      </text>
    </comment>
    <comment authorId="0" ref="K114">
      <text>
        <t xml:space="preserve">Based on MPG data from Table 5 (On Road Travel - US CH4/N2O factors)</t>
      </text>
    </comment>
    <comment authorId="0" ref="O114">
      <text>
        <t xml:space="preserve">Derived by dividing the Fuel Use emission factors (from Table 1) by the MPG (from Table 5)</t>
      </text>
    </comment>
    <comment authorId="0" ref="C115">
      <text>
        <t xml:space="preserve">bulldog:
US EPA guidance on "Direct Emissions from Mobile Combustion Sources", Table 3</t>
      </text>
    </comment>
    <comment authorId="0" ref="F115">
      <text>
        <t xml:space="preserve">bulldog:
US EPA guidance on "Direct Emissions from Mobile Combustion Sources", Table 3</t>
      </text>
    </comment>
    <comment authorId="0" ref="K115">
      <text>
        <t xml:space="preserve">Based on MPG data from Table 5 (On Road Travel - US CH4/N2O factors)</t>
      </text>
    </comment>
    <comment authorId="0" ref="O115">
      <text>
        <t xml:space="preserve">Derived by dividing the Fuel Use emission factors (from Table 1) by the MPG (from Table 5)</t>
      </text>
    </comment>
    <comment authorId="0" ref="C116">
      <text>
        <t xml:space="preserve">bulldog:
US EPA guidance on "Direct Emissions from Mobile Combustion Sources", Table 3</t>
      </text>
    </comment>
    <comment authorId="0" ref="F116">
      <text>
        <t xml:space="preserve">bulldog:
US EPA guidance on "Direct Emissions from Mobile Combustion Sources", Table 3</t>
      </text>
    </comment>
    <comment authorId="0" ref="K116">
      <text>
        <t xml:space="preserve">Based on MPG data from Table 5 (On Road Travel - US CH4/N2O factors)</t>
      </text>
    </comment>
    <comment authorId="0" ref="O116">
      <text>
        <t xml:space="preserve">Derived by dividing the Fuel Use emission factors (from Table 1) by the MPG (from Table 5)</t>
      </text>
    </comment>
    <comment authorId="0" ref="C117">
      <text>
        <t xml:space="preserve">bulldog:
US EPA guidance on "Direct Emissions from Mobile Combustion Sources", Table 3</t>
      </text>
    </comment>
    <comment authorId="0" ref="F117">
      <text>
        <t xml:space="preserve">bulldog:
US EPA guidance on "Direct Emissions from Mobile Combustion Sources", Table 3</t>
      </text>
    </comment>
    <comment authorId="0" ref="K117">
      <text>
        <t xml:space="preserve">Based on MPG data from Table 5 (On Road Travel - US CH4/N2O factors)</t>
      </text>
    </comment>
    <comment authorId="0" ref="O117">
      <text>
        <t xml:space="preserve">Derived by dividing the Fuel Use emission factors (from Table 1) by the MPG (from Table 5)</t>
      </text>
    </comment>
    <comment authorId="0" ref="C118">
      <text>
        <t xml:space="preserve">bulldog:
US EPA guidance on "Direct Emissions from Mobile Combustion Sources", Table 3</t>
      </text>
    </comment>
    <comment authorId="0" ref="F118">
      <text>
        <t xml:space="preserve">bulldog:
US EPA guidance on "Direct Emissions from Mobile Combustion Sources", Table 3</t>
      </text>
    </comment>
    <comment authorId="0" ref="K118">
      <text>
        <t xml:space="preserve">Based on MPG data from Table 5 (On Road Travel - US CH4/N2O factors)</t>
      </text>
    </comment>
    <comment authorId="0" ref="O118">
      <text>
        <t xml:space="preserve">Derived by dividing the Fuel Use emission factors (from Table 1) by the MPG (from Table 5)</t>
      </text>
    </comment>
    <comment authorId="0" ref="C119">
      <text>
        <t xml:space="preserve">bulldog:
US EPA guidance on "Direct Emissions from Mobile Combustion Sources", Table 3</t>
      </text>
    </comment>
    <comment authorId="0" ref="F119">
      <text>
        <t xml:space="preserve">bulldog:
US EPA guidance on "Direct Emissions from Mobile Combustion Sources", Table 3</t>
      </text>
    </comment>
    <comment authorId="0" ref="K119">
      <text>
        <t xml:space="preserve">Based on MPG data from Table 5 (On Road Travel - US CH4/N2O factors)</t>
      </text>
    </comment>
    <comment authorId="0" ref="O119">
      <text>
        <t xml:space="preserve">Derived by dividing the Fuel Use emission factors (from Table 1) by the MPG (from Table 5)</t>
      </text>
    </comment>
    <comment authorId="0" ref="C120">
      <text>
        <t xml:space="preserve">bulldog:
US EPA guidance on "Direct Emissions from Mobile Combustion Sources", Table 3</t>
      </text>
    </comment>
    <comment authorId="0" ref="F120">
      <text>
        <t xml:space="preserve">bulldog:
US EPA guidance on "Direct Emissions from Mobile Combustion Sources", Table 3</t>
      </text>
    </comment>
    <comment authorId="0" ref="K120">
      <text>
        <t xml:space="preserve">Based on MPG data from Table 5 (On Road Travel - US CH4/N2O factors)</t>
      </text>
    </comment>
    <comment authorId="0" ref="O120">
      <text>
        <t xml:space="preserve">Derived by dividing the Fuel Use emission factors (from Table 1) by the MPG (from Table 5)</t>
      </text>
    </comment>
    <comment authorId="0" ref="C121">
      <text>
        <t xml:space="preserve">bulldog:
US EPA guidance on "Direct Emissions from Mobile Combustion Sources", Table 3</t>
      </text>
    </comment>
    <comment authorId="0" ref="F121">
      <text>
        <t xml:space="preserve">bulldog:
US EPA guidance on "Direct Emissions from Mobile Combustion Sources", Table 3</t>
      </text>
    </comment>
    <comment authorId="0" ref="K121">
      <text>
        <t xml:space="preserve">Based on MPG data from Table 5 (On Road Travel - US CH4/N2O factors)</t>
      </text>
    </comment>
    <comment authorId="0" ref="O121">
      <text>
        <t xml:space="preserve">Derived by dividing the Fuel Use emission factors (from Table 1) by the MPG (from Table 5)</t>
      </text>
    </comment>
    <comment authorId="0" ref="C122">
      <text>
        <t xml:space="preserve">bulldog:
US EPA guidance on "Direct Emissions from Mobile Combustion Sources", Table 3</t>
      </text>
    </comment>
    <comment authorId="0" ref="F122">
      <text>
        <t xml:space="preserve">bulldog:
US EPA guidance on "Direct Emissions from Mobile Combustion Sources", Table 3</t>
      </text>
    </comment>
    <comment authorId="0" ref="K122">
      <text>
        <t xml:space="preserve">Based on MPG data from Table 5 (On Road Travel - US CH4/N2O factors)</t>
      </text>
    </comment>
    <comment authorId="0" ref="O122">
      <text>
        <t xml:space="preserve">Derived by dividing the Fuel Use emission factors (from Table 1) by the MPG (from Table 5)</t>
      </text>
    </comment>
    <comment authorId="0" ref="C123">
      <text>
        <t xml:space="preserve">bulldog:
US EPA guidance on "Direct Emissions from Mobile Combustion Sources", Table 3</t>
      </text>
    </comment>
    <comment authorId="0" ref="F123">
      <text>
        <t xml:space="preserve">bulldog:
US EPA guidance on "Direct Emissions from Mobile Combustion Sources", Table 3</t>
      </text>
    </comment>
    <comment authorId="0" ref="K123">
      <text>
        <t xml:space="preserve">Based on MPG data from Table 5 (On Road Travel - US CH4/N2O factors)</t>
      </text>
    </comment>
    <comment authorId="0" ref="O123">
      <text>
        <t xml:space="preserve">Derived by dividing the Fuel Use emission factors (from Table 1) by the MPG (from Table 5)</t>
      </text>
    </comment>
    <comment authorId="0" ref="C124">
      <text>
        <t xml:space="preserve">bulldog:
US EPA guidance on "Direct Emissions from Mobile Combustion Sources", Table 3</t>
      </text>
    </comment>
    <comment authorId="0" ref="F124">
      <text>
        <t xml:space="preserve">bulldog:
US EPA guidance on "Direct Emissions from Mobile Combustion Sources", Table 3</t>
      </text>
    </comment>
    <comment authorId="0" ref="K124">
      <text>
        <t xml:space="preserve">Based on MPG data from Table 5 (On Road Travel - US CH4/N2O factors)</t>
      </text>
    </comment>
    <comment authorId="0" ref="O124">
      <text>
        <t xml:space="preserve">Derived by dividing the Fuel Use emission factors (from Table 1) by the MPG (from Table 5)</t>
      </text>
    </comment>
    <comment authorId="0" ref="C125">
      <text>
        <t xml:space="preserve">bulldog:
US EPA guidance on "Direct Emissions from Mobile Combustion Sources", Table 3</t>
      </text>
    </comment>
    <comment authorId="0" ref="F125">
      <text>
        <t xml:space="preserve">bulldog:
US EPA guidance on "Direct Emissions from Mobile Combustion Sources", Table 3</t>
      </text>
    </comment>
    <comment authorId="0" ref="K125">
      <text>
        <t xml:space="preserve">Based on MPG data from Table 5 (On Road Travel - US CH4/N2O factors)</t>
      </text>
    </comment>
    <comment authorId="0" ref="O125">
      <text>
        <t xml:space="preserve">Derived by dividing the Fuel Use emission factors (from Table 1) by the MPG (from Table 5)</t>
      </text>
    </comment>
    <comment authorId="0" ref="C126">
      <text>
        <t xml:space="preserve">bulldog:
US EPA guidance on "Optional emisisons from …", Table 5.</t>
      </text>
    </comment>
    <comment authorId="0" ref="F126">
      <text>
        <t xml:space="preserve">US EPA guidance on "Optional emisisons from …", Table 5.</t>
      </text>
    </comment>
    <comment authorId="0" ref="K126">
      <text>
        <t xml:space="preserve">US EPA guidance on "Optional emisisons from …", Table 5.</t>
      </text>
    </comment>
    <comment authorId="0" ref="C127">
      <text>
        <t xml:space="preserve">bulldog:
US EPA guidance on "Direct Emissions from Mobile Combustion Sources", Table 3</t>
      </text>
    </comment>
    <comment authorId="0" ref="F127">
      <text>
        <t xml:space="preserve">bulldog:
US EPA guidance on "Direct Emissions from Mobile Combustion Sources", Table 3</t>
      </text>
    </comment>
    <comment authorId="0" ref="K127">
      <text>
        <t xml:space="preserve">Based on MPG data from Table 5 (On Road Travel - US CH4/N2O factors)</t>
      </text>
    </comment>
    <comment authorId="0" ref="O127">
      <text>
        <t xml:space="preserve">Derived by dividing the Fuel Use emission factors (from Table 1) by the MPG (from Table 5)</t>
      </text>
    </comment>
    <comment authorId="0" ref="C128">
      <text>
        <t xml:space="preserve">bulldog:
US EPA guidance on "Direct Emissions from Mobile Combustion Sources", Table 3</t>
      </text>
    </comment>
    <comment authorId="0" ref="F128">
      <text>
        <t xml:space="preserve">bulldog:
US EPA guidance on "Direct Emissions from Mobile Combustion Sources", Table 3</t>
      </text>
    </comment>
    <comment authorId="0" ref="K128">
      <text>
        <t xml:space="preserve">Based on MPG data from Table 5 (On Road Travel - US CH4/N2O factors)</t>
      </text>
    </comment>
    <comment authorId="0" ref="O128">
      <text>
        <t xml:space="preserve">Derived by dividing the Fuel Use emission factors (from Table 1) by the MPG (from Table 5)</t>
      </text>
    </comment>
    <comment authorId="0" ref="C129">
      <text>
        <t xml:space="preserve">bulldog:
US EPA guidance on "Direct Emissions from Mobile Combustion Sources", Table 3</t>
      </text>
    </comment>
    <comment authorId="0" ref="F129">
      <text>
        <t xml:space="preserve">bulldog:
US EPA guidance on "Direct Emissions from Mobile Combustion Sources", Table 3</t>
      </text>
    </comment>
    <comment authorId="0" ref="K129">
      <text>
        <t xml:space="preserve">Based on MPG data from Table 5 (On Road Travel - US CH4/N2O factors)</t>
      </text>
    </comment>
    <comment authorId="0" ref="O129">
      <text>
        <t xml:space="preserve">Derived by dividing the Fuel Use emission factors (from Table 1) by the MPG (from Table 5)</t>
      </text>
    </comment>
    <comment authorId="0" ref="C130">
      <text>
        <t xml:space="preserve">bulldog:
US EPA guidance on "Direct Emissions from Mobile Combustion Sources", Table 3</t>
      </text>
    </comment>
    <comment authorId="0" ref="F130">
      <text>
        <t xml:space="preserve">bulldog:
US EPA guidance on "Direct Emissions from Mobile Combustion Sources", Table 3</t>
      </text>
    </comment>
    <comment authorId="0" ref="K130">
      <text>
        <t xml:space="preserve">Based on MPG data from Table 5 (On Road Travel - US CH4/N2O factors)</t>
      </text>
    </comment>
    <comment authorId="0" ref="O130">
      <text>
        <t xml:space="preserve">Derived by dividing the Fuel Use emission factors (from Table 1) by the MPG (from Table 5)</t>
      </text>
    </comment>
    <comment authorId="0" ref="C131">
      <text>
        <t xml:space="preserve">bulldog:
US EPA guidance on "Direct Emissions from Mobile Combustion Sources", Table 3</t>
      </text>
    </comment>
    <comment authorId="0" ref="F131">
      <text>
        <t xml:space="preserve">bulldog:
US EPA guidance on "Direct Emissions from Mobile Combustion Sources", Table 3</t>
      </text>
    </comment>
    <comment authorId="0" ref="K131">
      <text>
        <t xml:space="preserve">Based on MPG data from Table 5 (On Road Travel - US CH4/N2O factors)</t>
      </text>
    </comment>
    <comment authorId="0" ref="O131">
      <text>
        <t xml:space="preserve">Derived by dividing the Fuel Use emission factors (from Table 1) by the MPG (from Table 5)</t>
      </text>
    </comment>
    <comment authorId="0" ref="C132">
      <text>
        <t xml:space="preserve">bulldog:
US EPA guidance on "Direct Emissions from Mobile Combustion Sources", Table 3</t>
      </text>
    </comment>
    <comment authorId="0" ref="F132">
      <text>
        <t xml:space="preserve">bulldog:
US EPA guidance on "Direct Emissions from Mobile Combustion Sources", Table 3</t>
      </text>
    </comment>
    <comment authorId="0" ref="K132">
      <text>
        <t xml:space="preserve">Based on MPG data from Table 5 (On Road Travel - US CH4/N2O factors)</t>
      </text>
    </comment>
    <comment authorId="0" ref="O132">
      <text>
        <t xml:space="preserve">Derived by dividing the Fuel Use emission factors (from Table 1) by the MPG (from Table 5)</t>
      </text>
    </comment>
    <comment authorId="0" ref="C133">
      <text>
        <t xml:space="preserve">bulldog:
US EPA guidance on "Direct Emissions from Mobile Combustion Sources", Table 3</t>
      </text>
    </comment>
    <comment authorId="0" ref="F133">
      <text>
        <t xml:space="preserve">bulldog:
US EPA guidance on "Direct Emissions from Mobile Combustion Sources", Table 3</t>
      </text>
    </comment>
    <comment authorId="0" ref="K133">
      <text>
        <t xml:space="preserve">Based on MPG data from Table 5 (On Road Travel - US CH4/N2O factors)</t>
      </text>
    </comment>
    <comment authorId="0" ref="O133">
      <text>
        <t xml:space="preserve">Derived by dividing the Fuel Use emission factors (from Table 1) by the MPG (from Table 5)</t>
      </text>
    </comment>
    <comment authorId="0" ref="C134">
      <text>
        <t xml:space="preserve">bulldog:
US EPA guidance on "Direct Emissions from Mobile Combustion Sources", Table 3</t>
      </text>
    </comment>
    <comment authorId="0" ref="F134">
      <text>
        <t xml:space="preserve">bulldog:
US EPA guidance on "Direct Emissions from Mobile Combustion Sources", Table 3</t>
      </text>
    </comment>
    <comment authorId="0" ref="K134">
      <text>
        <t xml:space="preserve">Based on MPG data from Table 5 (On Road Travel - US CH4/N2O factors)</t>
      </text>
    </comment>
    <comment authorId="0" ref="O134">
      <text>
        <t xml:space="preserve">Derived by dividing the Fuel Use emission factors (from Table 1) by the MPG (from Table 5)</t>
      </text>
    </comment>
    <comment authorId="0" ref="C135">
      <text>
        <t xml:space="preserve">bulldog:
US EPA guidance on "Direct Emissions from Mobile Combustion Sources", Table 3</t>
      </text>
    </comment>
    <comment authorId="0" ref="F135">
      <text>
        <t xml:space="preserve">bulldog:
US EPA guidance on "Direct Emissions from Mobile Combustion Sources", Table 3</t>
      </text>
    </comment>
    <comment authorId="0" ref="K135">
      <text>
        <t xml:space="preserve">Based on MPG data from Table 5 (On Road Travel - US CH4/N2O factors)</t>
      </text>
    </comment>
    <comment authorId="0" ref="O135">
      <text>
        <t xml:space="preserve">Derived by dividing the Fuel Use emission factors (from Table 1) by the MPG (from Table 5)</t>
      </text>
    </comment>
    <comment authorId="0" ref="C136">
      <text>
        <t xml:space="preserve">bulldog:
US EPA guidance on "Direct Emissions from Mobile Combustion Sources", Table 3</t>
      </text>
    </comment>
    <comment authorId="0" ref="F136">
      <text>
        <t xml:space="preserve">bulldog:
US EPA guidance on "Direct Emissions from Mobile Combustion Sources", Table 3</t>
      </text>
    </comment>
    <comment authorId="0" ref="K136">
      <text>
        <t xml:space="preserve">Based on MPG data from Table 5 (On Road Travel - US CH4/N2O factors)</t>
      </text>
    </comment>
    <comment authorId="0" ref="O136">
      <text>
        <t xml:space="preserve">Derived by dividing the Fuel Use emission factors (from Table 1) by the MPG (from Table 5)</t>
      </text>
    </comment>
    <comment authorId="0" ref="C137">
      <text>
        <t xml:space="preserve">bulldog:
US EPA guidance on "Direct Emissions from Mobile Combustion Sources", Table 3</t>
      </text>
    </comment>
    <comment authorId="0" ref="F137">
      <text>
        <t xml:space="preserve">bulldog:
US EPA guidance on "Direct Emissions from Mobile Combustion Sources", Table 3</t>
      </text>
    </comment>
    <comment authorId="0" ref="K137">
      <text>
        <t xml:space="preserve">Based on MPG data from Table 5 (On Road Travel - US CH4/N2O factors)</t>
      </text>
    </comment>
    <comment authorId="0" ref="O137">
      <text>
        <t xml:space="preserve">Derived by dividing the Fuel Use emission factors (from Table 1) by the MPG (from Table 5)</t>
      </text>
    </comment>
    <comment authorId="0" ref="C138">
      <text>
        <t xml:space="preserve">bulldog:
US EPA guidance on "Direct Emissions from Mobile Combustion Sources", Table 3</t>
      </text>
    </comment>
    <comment authorId="0" ref="F138">
      <text>
        <t xml:space="preserve">bulldog:
US EPA guidance on "Direct Emissions from Mobile Combustion Sources", Table 3</t>
      </text>
    </comment>
    <comment authorId="0" ref="K138">
      <text>
        <t xml:space="preserve">Based on MPG data from Table 5 (On Road Travel - US CH4/N2O factors)</t>
      </text>
    </comment>
    <comment authorId="0" ref="O138">
      <text>
        <t xml:space="preserve">Derived by dividing the Fuel Use emission factors (from Table 1) by the MPG (from Table 5)</t>
      </text>
    </comment>
    <comment authorId="0" ref="C139">
      <text>
        <t xml:space="preserve">bulldog:
US EPA guidance on "Direct Emissions from Mobile Combustion Sources", Table 3</t>
      </text>
    </comment>
    <comment authorId="0" ref="F139">
      <text>
        <t xml:space="preserve">bulldog:
US EPA guidance on "Direct Emissions from Mobile Combustion Sources", Table 3</t>
      </text>
    </comment>
    <comment authorId="0" ref="K139">
      <text>
        <t xml:space="preserve">Based on MPG data from Table 5 (On Road Travel - US CH4/N2O factors)</t>
      </text>
    </comment>
    <comment authorId="0" ref="O139">
      <text>
        <t xml:space="preserve">Derived by dividing the Fuel Use emission factors (from Table 1) by the MPG (from Table 5)</t>
      </text>
    </comment>
    <comment authorId="0" ref="C140">
      <text>
        <t xml:space="preserve">bulldog:
US EPA guidance on "Direct Emissions from Mobile Combustion Sources", Table 3</t>
      </text>
    </comment>
    <comment authorId="0" ref="F140">
      <text>
        <t xml:space="preserve">bulldog:
US EPA guidance on "Direct Emissions from Mobile Combustion Sources", Table 3</t>
      </text>
    </comment>
    <comment authorId="0" ref="K140">
      <text>
        <t xml:space="preserve">Based on MPG data from Table 5 (On Road Travel - US CH4/N2O factors)</t>
      </text>
    </comment>
    <comment authorId="0" ref="O140">
      <text>
        <t xml:space="preserve">Derived by dividing the Fuel Use emission factors (from Table 1) by the MPG (from Table 5)</t>
      </text>
    </comment>
    <comment authorId="0" ref="C141">
      <text>
        <t xml:space="preserve">bulldog:
US EPA guidance on "Direct Emissions from Mobile Combustion Sources", Table 3</t>
      </text>
    </comment>
    <comment authorId="0" ref="F141">
      <text>
        <t xml:space="preserve">bulldog:
US EPA guidance on "Direct Emissions from Mobile Combustion Sources", Table 3</t>
      </text>
    </comment>
    <comment authorId="0" ref="K141">
      <text>
        <t xml:space="preserve">Based on MPG data from Table 5 (On Road Travel - US CH4/N2O factors)</t>
      </text>
    </comment>
    <comment authorId="0" ref="O141">
      <text>
        <t xml:space="preserve">Derived by dividing the Fuel Use emission factors (from Table 1) by the MPG (from Table 5)</t>
      </text>
    </comment>
    <comment authorId="0" ref="C142">
      <text>
        <t xml:space="preserve">bulldog:
Table A-7, US EPA guidance "Direct emissions from mobile combustion sources"</t>
      </text>
    </comment>
    <comment authorId="0" ref="F142">
      <text>
        <t xml:space="preserve">bulldog:
Table A-7, US EPA guidance "Direct emissions from mobile combustion sources"</t>
      </text>
    </comment>
    <comment authorId="0" ref="K142">
      <text>
        <t xml:space="preserve">Based on MPG data from Table 5 (On Road Travel - US CH4/N2O factors)</t>
      </text>
    </comment>
    <comment authorId="0" ref="C143">
      <text>
        <t xml:space="preserve">bulldog:
Table A-7, US EPA guidance "Direct emissions from mobile combustion sources"</t>
      </text>
    </comment>
    <comment authorId="0" ref="F143">
      <text>
        <t xml:space="preserve">bulldog:
Table A-7, US EPA guidance "Direct emissions from mobile combustion sources"</t>
      </text>
    </comment>
    <comment authorId="0" ref="K143">
      <text>
        <t xml:space="preserve">Based on MPG data from Table 5 (On Road Travel - US CH4/N2O factors)</t>
      </text>
    </comment>
    <comment authorId="0" ref="O143">
      <text>
        <t xml:space="preserve">Derived by dividing the Fuel Use emission factors (from Table 1) by the MPG (from Table 5)</t>
      </text>
    </comment>
    <comment authorId="0" ref="C144">
      <text>
        <t xml:space="preserve">bulldog:
Table A-7, US EPA guidance "Direct emissions from mobile combustion sources"</t>
      </text>
    </comment>
    <comment authorId="0" ref="F144">
      <text>
        <t xml:space="preserve">bulldog:
Table A-7, US EPA guidance "Direct emissions from mobile combustion sources"</t>
      </text>
    </comment>
    <comment authorId="0" ref="K144">
      <text>
        <t xml:space="preserve">Based on MPG data from Table 5 (On Road Travel - US CH4/N2O factors)</t>
      </text>
    </comment>
    <comment authorId="0" ref="O144">
      <text>
        <t xml:space="preserve">Derived by dividing the Fuel Use emission factors (from Table 1) by the MPG (from Table 5)</t>
      </text>
    </comment>
    <comment authorId="0" ref="C145">
      <text>
        <t xml:space="preserve">bulldog:
Table A-7, US EPA guidance "Direct emissions from mobile combustion sources"</t>
      </text>
    </comment>
    <comment authorId="0" ref="F145">
      <text>
        <t xml:space="preserve">bulldog:
Table A-7, US EPA guidance "Direct emissions from mobile combustion sources"</t>
      </text>
    </comment>
    <comment authorId="0" ref="K145">
      <text>
        <t xml:space="preserve">Based on MPG data from Table 5 (On Road Travel - US CH4/N2O factors)</t>
      </text>
    </comment>
    <comment authorId="0" ref="P145">
      <text>
        <t xml:space="preserve">Derived by dividing the Fuel Use emission factors (from Table 1) by the MPG (from Table 5)</t>
      </text>
    </comment>
    <comment authorId="0" ref="C146">
      <text>
        <t xml:space="preserve">US EPA guidance on "Optional emisisons from …", Table 5.</t>
      </text>
    </comment>
    <comment authorId="0" ref="F146">
      <text>
        <t xml:space="preserve">US EPA guidance on "Optional emisisons from …", Table 5.</t>
      </text>
    </comment>
    <comment authorId="0" ref="K146">
      <text>
        <t xml:space="preserve">US EPA guidance on "Optional emisisons from …", Table 5.</t>
      </text>
    </comment>
    <comment authorId="0" ref="C147">
      <text>
        <t xml:space="preserve">bulldog:
US EPA guidance on "Direct emissions from mobile combustion sources" Table 3</t>
      </text>
    </comment>
    <comment authorId="0" ref="F147">
      <text>
        <t xml:space="preserve">bulldog:
US EPA guidance on "Direct emissions from mobile combustion sources" Table 3</t>
      </text>
    </comment>
    <comment authorId="0" ref="K147">
      <text>
        <t xml:space="preserve">Based on MPG data from Table 5 (On Road Travel - US CH4/N2O factors)</t>
      </text>
    </comment>
    <comment authorId="0" ref="O147">
      <text>
        <t xml:space="preserve">Derived by dividing the Fuel Use emission factors (from Table 1) by the MPG (from Table 5)</t>
      </text>
    </comment>
    <comment authorId="0" ref="C148">
      <text>
        <t xml:space="preserve">bulldog:
US EPA guidance on "Direct emissions from mobile combustion sources" Table 3</t>
      </text>
    </comment>
    <comment authorId="0" ref="F148">
      <text>
        <t xml:space="preserve">bulldog:
US EPA guidance on "Direct emissions from mobile combustion sources" Table 3</t>
      </text>
    </comment>
    <comment authorId="0" ref="K148">
      <text>
        <t xml:space="preserve">Based on MPG data from Table 5 (On Road Travel - US CH4/N2O factors)</t>
      </text>
    </comment>
    <comment authorId="0" ref="O148">
      <text>
        <t xml:space="preserve">Derived by dividing the Fuel Use emission factors (from Table 1) by the MPG (from Table 5)</t>
      </text>
    </comment>
    <comment authorId="0" ref="C149">
      <text>
        <t xml:space="preserve">bulldog:
US EPA guidance on "Direct emissions from mobile combustion sources" Table 3</t>
      </text>
    </comment>
    <comment authorId="0" ref="F149">
      <text>
        <t xml:space="preserve">bulldog:
US EPA guidance on "Direct emissions from mobile combustion sources" Table 3</t>
      </text>
    </comment>
    <comment authorId="0" ref="K149">
      <text>
        <t xml:space="preserve">Based on MPG data from Table 5 (On Road Travel - US CH4/N2O factors)</t>
      </text>
    </comment>
    <comment authorId="0" ref="O149">
      <text>
        <t xml:space="preserve">Derived by dividing the Fuel Use emission factors (from Table 1) by the MPG (from Table 5)</t>
      </text>
    </comment>
    <comment authorId="0" ref="C150">
      <text>
        <t xml:space="preserve">bulldog:
US EPA guidance on "Direct emissions from mobile combustion sources" Table 3</t>
      </text>
    </comment>
    <comment authorId="0" ref="F150">
      <text>
        <t xml:space="preserve">bulldog:
US EPA guidance on "Direct emissions from mobile combustion sources" Table 3</t>
      </text>
    </comment>
    <comment authorId="0" ref="K150">
      <text>
        <t xml:space="preserve">Based on MPG data from Table 5 (On Road Travel - US CH4/N2O factors)</t>
      </text>
    </comment>
    <comment authorId="0" ref="O150">
      <text>
        <t xml:space="preserve">Derived by dividing the Fuel Use emission factors (from Table 1) by the MPG (from Table 5)</t>
      </text>
    </comment>
    <comment authorId="0" ref="C151">
      <text>
        <t xml:space="preserve">bulldog:
US EPA guidance on "Direct emissions from mobile combustion sources" Table 3</t>
      </text>
    </comment>
    <comment authorId="0" ref="F151">
      <text>
        <t xml:space="preserve">bulldog:
US EPA guidance on "Direct emissions from mobile combustion sources" Table 3</t>
      </text>
    </comment>
    <comment authorId="0" ref="K151">
      <text>
        <t xml:space="preserve">Based on MPG data from Table 5 (On Road Travel - US CH4/N2O factors)</t>
      </text>
    </comment>
    <comment authorId="0" ref="O151">
      <text>
        <t xml:space="preserve">Derived by dividing the Fuel Use emission factors (from Table 1) by the MPG (from Table 5)</t>
      </text>
    </comment>
    <comment authorId="0" ref="C152">
      <text>
        <t xml:space="preserve">bulldog:
US EPA guidance on "Direct emissions from mobile combustion sources" Table 3</t>
      </text>
    </comment>
    <comment authorId="0" ref="F152">
      <text>
        <t xml:space="preserve">bulldog:
US EPA guidance on "Direct emissions from mobile combustion sources" Table 3</t>
      </text>
    </comment>
    <comment authorId="0" ref="K152">
      <text>
        <t xml:space="preserve">Based on MPG data from Table 5 (On Road Travel - US CH4/N2O factors)</t>
      </text>
    </comment>
    <comment authorId="0" ref="O152">
      <text>
        <t xml:space="preserve">Derived by dividing the Fuel Use emission factors (from Table 1) by the MPG (from Table 5)</t>
      </text>
    </comment>
    <comment authorId="0" ref="C153">
      <text>
        <t xml:space="preserve">bulldog:
US EPA guidance on "Direct emissions from mobile combustion sources" Table 3</t>
      </text>
    </comment>
    <comment authorId="0" ref="F153">
      <text>
        <t xml:space="preserve">bulldog:
US EPA guidance on "Direct emissions from mobile combustion sources" Table 3</t>
      </text>
    </comment>
    <comment authorId="0" ref="K153">
      <text>
        <t xml:space="preserve">Based on MPG data from Table 5 (On Road Travel - US CH4/N2O factors)</t>
      </text>
    </comment>
    <comment authorId="0" ref="O153">
      <text>
        <t xml:space="preserve">Derived by dividing the Fuel Use emission factors (from Table 1) by the MPG (from Table 5)</t>
      </text>
    </comment>
    <comment authorId="0" ref="C154">
      <text>
        <t xml:space="preserve">bulldog:
US EPA guidance on "Direct emissions from mobile combustion sources" Table 3</t>
      </text>
    </comment>
    <comment authorId="0" ref="F154">
      <text>
        <t xml:space="preserve">bulldog:
US EPA guidance on "Direct emissions from mobile combustion sources" Table 3</t>
      </text>
    </comment>
    <comment authorId="0" ref="K154">
      <text>
        <t xml:space="preserve">Based on MPG data from Table 5 (On Road Travel - US CH4/N2O factors)</t>
      </text>
    </comment>
    <comment authorId="0" ref="O154">
      <text>
        <t xml:space="preserve">Derived by dividing the Fuel Use emission factors (from Table 1) by the MPG (from Table 5)</t>
      </text>
    </comment>
    <comment authorId="0" ref="C155">
      <text>
        <t xml:space="preserve">bulldog:
US EPA guidance on "Direct emissions from mobile combustion sources" Table 3</t>
      </text>
    </comment>
    <comment authorId="0" ref="F155">
      <text>
        <t xml:space="preserve">bulldog:
US EPA guidance on "Direct emissions from mobile combustion sources" Table 3</t>
      </text>
    </comment>
    <comment authorId="0" ref="K155">
      <text>
        <t xml:space="preserve">Based on MPG data from Table 5 (On Road Travel - US CH4/N2O factors)</t>
      </text>
    </comment>
    <comment authorId="0" ref="O155">
      <text>
        <t xml:space="preserve">Derived by dividing the Fuel Use emission factors (from Table 1) by the MPG (from Table 5)</t>
      </text>
    </comment>
    <comment authorId="0" ref="C156">
      <text>
        <t xml:space="preserve">bulldog:
US EPA guidance on "Direct emissions from mobile combustion sources" Table 3</t>
      </text>
    </comment>
    <comment authorId="0" ref="F156">
      <text>
        <t xml:space="preserve">bulldog:
US EPA guidance on "Direct emissions from mobile combustion sources" Table 3</t>
      </text>
    </comment>
    <comment authorId="0" ref="K156">
      <text>
        <t xml:space="preserve">Based on MPG data from Table 5 (On Road Travel - US CH4/N2O factors)</t>
      </text>
    </comment>
    <comment authorId="0" ref="O156">
      <text>
        <t xml:space="preserve">Derived by dividing the Fuel Use emission factors (from Table 1) by the MPG (from Table 5)</t>
      </text>
    </comment>
    <comment authorId="0" ref="C157">
      <text>
        <t xml:space="preserve">bulldog:
US EPA guidance on "Direct emissions from mobile combustion sources" Table 3</t>
      </text>
    </comment>
    <comment authorId="0" ref="F157">
      <text>
        <t xml:space="preserve">bulldog:
US EPA guidance on "Direct emissions from mobile combustion sources" Table 3</t>
      </text>
    </comment>
    <comment authorId="0" ref="K157">
      <text>
        <t xml:space="preserve">Based on MPG data from Table 5 (On Road Travel - US CH4/N2O factors)</t>
      </text>
    </comment>
    <comment authorId="0" ref="O157">
      <text>
        <t xml:space="preserve">Derived by dividing the Fuel Use emission factors (from Table 1) by the MPG (from Table 5)</t>
      </text>
    </comment>
    <comment authorId="0" ref="C158">
      <text>
        <t xml:space="preserve">bulldog:
US EPA guidance on "Direct emissions from mobile combustion sources" Table 3</t>
      </text>
    </comment>
    <comment authorId="0" ref="F158">
      <text>
        <t xml:space="preserve">bulldog:
US EPA guidance on "Direct emissions from mobile combustion sources" Table 3</t>
      </text>
    </comment>
    <comment authorId="0" ref="K158">
      <text>
        <t xml:space="preserve">Based on MPG data from Table 5 (On Road Travel - US CH4/N2O factors)</t>
      </text>
    </comment>
    <comment authorId="0" ref="O158">
      <text>
        <t xml:space="preserve">Derived by dividing the Fuel Use emission factors (from Table 1) by the MPG (from Table 5)</t>
      </text>
    </comment>
    <comment authorId="0" ref="C159">
      <text>
        <t xml:space="preserve">bulldog:
US EPA guidance on "Direct emissions from mobile combustion sources" Table 3</t>
      </text>
    </comment>
    <comment authorId="0" ref="F159">
      <text>
        <t xml:space="preserve">bulldog:
US EPA guidance on "Direct emissions from mobile combustion sources" Table 3</t>
      </text>
    </comment>
    <comment authorId="0" ref="K159">
      <text>
        <t xml:space="preserve">Based on MPG data from Table 5 (On Road Travel - US CH4/N2O factors)</t>
      </text>
    </comment>
    <comment authorId="0" ref="O159">
      <text>
        <t xml:space="preserve">Derived by dividing the Fuel Use emission factors (from Table 1) by the MPG (from Table 5)</t>
      </text>
    </comment>
    <comment authorId="0" ref="C160">
      <text>
        <t xml:space="preserve">bulldog:
US EPA guidance on "Direct emissions from mobile combustion sources" Table 3</t>
      </text>
    </comment>
    <comment authorId="0" ref="F160">
      <text>
        <t xml:space="preserve">bulldog:
US EPA guidance on "Direct emissions from mobile combustion sources" Table 3</t>
      </text>
    </comment>
    <comment authorId="0" ref="K160">
      <text>
        <t xml:space="preserve">Based on MPG data from Table 5 (On Road Travel - US CH4/N2O factors)</t>
      </text>
    </comment>
    <comment authorId="0" ref="O160">
      <text>
        <t xml:space="preserve">Derived by dividing the Fuel Use emission factors (from Table 1) by the MPG (from Table 5)</t>
      </text>
    </comment>
    <comment authorId="0" ref="C161">
      <text>
        <t xml:space="preserve">US EPA guidance on "Direct emissions from mobile combustion sources" Table 3</t>
      </text>
    </comment>
    <comment authorId="0" ref="F161">
      <text>
        <t xml:space="preserve">US EPA guidance on "Direct emissions from mobile combustion sources" Table 3</t>
      </text>
    </comment>
    <comment authorId="0" ref="K161">
      <text>
        <t xml:space="preserve">Based on MPG data from Table 5 (On Road Travel - US CH4/N2O factors)</t>
      </text>
    </comment>
    <comment authorId="0" ref="O161">
      <text>
        <t xml:space="preserve">Derived by dividing the Fuel Use emission factors (from Table 1) by the MPG (from Table 5)</t>
      </text>
    </comment>
    <comment authorId="0" ref="C162">
      <text>
        <t xml:space="preserve">Table A-7, US EPA "Direct emisisons from mobile combustion sources"</t>
      </text>
    </comment>
    <comment authorId="0" ref="F162">
      <text>
        <t xml:space="preserve">bulldog:
Table A-7, US EPA "Direct emisisons from mobile combustion sources"</t>
      </text>
    </comment>
    <comment authorId="0" ref="K162">
      <text>
        <t xml:space="preserve">Based on MPG data from Table 5 (On Road Travel - US CH4/N2O factors)</t>
      </text>
    </comment>
    <comment authorId="0" ref="C163">
      <text>
        <t xml:space="preserve">bulldog:
Table A-7, US EPA "Direct emisisons from mobile combustion sources"</t>
      </text>
    </comment>
    <comment authorId="0" ref="F163">
      <text>
        <t xml:space="preserve">bulldog:
Table A-7, US EPA "Direct emisisons from mobile combustion sources"</t>
      </text>
    </comment>
    <comment authorId="0" ref="K163">
      <text>
        <t xml:space="preserve">Based on MPG data from Table 5 (On Road Travel - US CH4/N2O factors)</t>
      </text>
    </comment>
    <comment authorId="0" ref="O163">
      <text>
        <t xml:space="preserve">Derived by dividing the Fuel Use emission factors (from Table 1) by the MPG (from Table 5)</t>
      </text>
    </comment>
    <comment authorId="0" ref="C164">
      <text>
        <t xml:space="preserve">bulldog:
Table A-7, US EPA "Direct emisisons from mobile combustion sources"</t>
      </text>
    </comment>
    <comment authorId="0" ref="F164">
      <text>
        <t xml:space="preserve">bulldog:
Table A-7, US EPA "Direct emisisons from mobile combustion sources"</t>
      </text>
    </comment>
    <comment authorId="0" ref="K164">
      <text>
        <t xml:space="preserve">Based on MPG data from Table 5 (On Road Travel - US CH4/N2O factors)</t>
      </text>
    </comment>
    <comment authorId="0" ref="O164">
      <text>
        <t xml:space="preserve">Derived by dividing the Fuel Use emission factors (from Table 1) by the MPG (from Table 5)</t>
      </text>
    </comment>
    <comment authorId="0" ref="C165">
      <text>
        <t xml:space="preserve">bulldog:
Table A-7, US EPA "Direct emisisons from mobile combustion sources"</t>
      </text>
    </comment>
    <comment authorId="0" ref="F165">
      <text>
        <t xml:space="preserve">bulldog:
Table A-7, US EPA "Direct emisisons from mobile combustion sources"</t>
      </text>
    </comment>
    <comment authorId="0" ref="K165">
      <text>
        <t xml:space="preserve">Based on MPG data from Table 5 (On Road Travel - US CH4/N2O factors)</t>
      </text>
    </comment>
    <comment authorId="0" ref="P165">
      <text>
        <t xml:space="preserve">Derived by dividing the Fuel Use emission factors (from Table 1) by the MPG (from Table 5)</t>
      </text>
    </comment>
    <comment authorId="0" ref="C166">
      <text>
        <t xml:space="preserve">US EPA guidance on "Optional emisisons from …", Table 5.</t>
      </text>
    </comment>
    <comment authorId="0" ref="F166">
      <text>
        <t xml:space="preserve">US EPA guidance on "Optional emisisons from …", Table 5.</t>
      </text>
    </comment>
    <comment authorId="0" ref="K166">
      <text>
        <t xml:space="preserve">US EPA guidance on "Optional emisisons from …", Table 5.</t>
      </text>
    </comment>
    <comment authorId="0" ref="C167">
      <text>
        <t xml:space="preserve">bulldog:
Table A-1, US EPA" Direct Emissions from mobile combustion sources"</t>
      </text>
    </comment>
    <comment authorId="0" ref="F167">
      <text>
        <t xml:space="preserve">bulldog:
Table A-1, US EPA" Direct Emissions from mobile combustion sources"</t>
      </text>
    </comment>
    <comment authorId="0" ref="K167">
      <text>
        <t xml:space="preserve">Based on MPG data from Table 5 (On Road Travel - US CH4/N2O factors)</t>
      </text>
    </comment>
    <comment authorId="0" ref="O167">
      <text>
        <t xml:space="preserve">Derived by dividing the Fuel Use emission factors (from Table 1) by the MPG (from Table 5)</t>
      </text>
    </comment>
    <comment authorId="0" ref="C168">
      <text>
        <t xml:space="preserve">bulldog:
Table A-1, US EPA" Direct Emissions from mobile combustion sources"</t>
      </text>
    </comment>
    <comment authorId="0" ref="F168">
      <text>
        <t xml:space="preserve">bulldog:
Table A-1, US EPA" Direct Emissions from mobile combustion sources"</t>
      </text>
    </comment>
    <comment authorId="0" ref="K168">
      <text>
        <t xml:space="preserve">Based on MPG data from Table 5 (On Road Travel - US CH4/N2O factors)</t>
      </text>
    </comment>
    <comment authorId="0" ref="O168">
      <text>
        <t xml:space="preserve">Derived by dividing the Fuel Use emission factors (from Table 1) by the MPG (from Table 5)</t>
      </text>
    </comment>
    <comment authorId="0" ref="C169">
      <text>
        <t xml:space="preserve">bulldog:
From Table 1 of the US EPA guidance 'Optional Emissions from …Transport"</t>
      </text>
    </comment>
    <comment authorId="0" ref="F169">
      <text>
        <t xml:space="preserve">bulldog:
From Table 1 of the US EPA guidance 'Optional Emissions from …Transport"</t>
      </text>
    </comment>
    <comment authorId="0" ref="K169">
      <text>
        <t xml:space="preserve">Based on MPG data from Table 5 (On Road Travel - US CH4/N2O factors)</t>
      </text>
    </comment>
    <comment authorId="0" ref="O169">
      <text>
        <t xml:space="preserve">Derived by dividing the Fuel Use emission factors (from Table 1) by the MPG (from Table 5)</t>
      </text>
    </comment>
    <comment authorId="0" ref="C174">
      <text>
        <t xml:space="preserve">bulldog:
UK DEFRA, October 2010, Table 6b</t>
      </text>
    </comment>
    <comment authorId="0" ref="C175">
      <text>
        <t xml:space="preserve">bulldog:
UK DEFRA, October 2010, Table 6b</t>
      </text>
    </comment>
    <comment authorId="0" ref="C176">
      <text>
        <t xml:space="preserve">bulldog:
UK DEFRA, October 2010, Table 6b</t>
      </text>
    </comment>
    <comment authorId="0" ref="C177">
      <text>
        <t xml:space="preserve">bulldog:
UK DEFRA, October 2010, Table 6b</t>
      </text>
    </comment>
    <comment authorId="0" ref="C178">
      <text>
        <t xml:space="preserve">bulldog:
UK DEFRA, October 2010, Table 6c</t>
      </text>
    </comment>
    <comment authorId="0" ref="C179">
      <text>
        <t xml:space="preserve">bulldog:
UK DEFRA, October 2010, Table 6c</t>
      </text>
    </comment>
    <comment authorId="0" ref="C180">
      <text>
        <t xml:space="preserve">bulldog:
UK DEFRA, October 2010, Table 6c</t>
      </text>
    </comment>
    <comment authorId="0" ref="C181">
      <text>
        <t xml:space="preserve">bulldog:
UK DEFRA, October 2010, Table 6c</t>
      </text>
    </comment>
    <comment authorId="0" ref="C182">
      <text>
        <t xml:space="preserve">bulldog:
UK DEFRA, October 2010, Table 6c</t>
      </text>
    </comment>
    <comment authorId="0" ref="C183">
      <text>
        <t xml:space="preserve">bulldog:
UK DEFRA, October 2010, Table 6c</t>
      </text>
    </comment>
    <comment authorId="0" ref="C184">
      <text>
        <t xml:space="preserve">bulldog:
UK DEFRA, October 2010, Table 6c</t>
      </text>
    </comment>
    <comment authorId="0" ref="C188">
      <text>
        <t xml:space="preserve">bulldog:
UK DEFRA, October 2010, Table 6c</t>
      </text>
    </comment>
    <comment authorId="0" ref="C189">
      <text>
        <t xml:space="preserve">bulldog:
UK DEFRA, October 2010, Table 6c</t>
      </text>
    </comment>
    <comment authorId="0" ref="C190">
      <text>
        <t xml:space="preserve">bulldog:
UK DEFRA, October 2010, Table 6c</t>
      </text>
    </comment>
    <comment authorId="0" ref="C191">
      <text>
        <t xml:space="preserve">bulldog:
UK DEFRA, October 2010, Table 6i</t>
      </text>
    </comment>
    <comment authorId="0" ref="C192">
      <text>
        <t xml:space="preserve">bulldog:
UK DEFRA, October 2010, Table 6i</t>
      </text>
    </comment>
    <comment authorId="0" ref="C193">
      <text>
        <t xml:space="preserve">bulldog:
UK DEFRA, October 2010, Table 6i</t>
      </text>
    </comment>
    <comment authorId="0" ref="C195">
      <text>
        <t xml:space="preserve">bulldog:
UK DEFRA, October 2010, Table 6i</t>
      </text>
    </comment>
    <comment authorId="0" ref="C196">
      <text>
        <t xml:space="preserve">bulldog:
UK DEFRA, October 2010, Table 6j</t>
      </text>
    </comment>
    <comment authorId="0" ref="C197">
      <text>
        <t xml:space="preserve">bulldog:
UK DEFRA, October 2010, Table 6j</t>
      </text>
    </comment>
    <comment authorId="0" ref="C198">
      <text>
        <t xml:space="preserve">bulldog:
UK DEFRA, October 2010, Table 6j</t>
      </text>
    </comment>
    <comment authorId="0" ref="C199">
      <text>
        <t xml:space="preserve">bulldog:
UK DEFRA, October 2010, Table 6j</t>
      </text>
    </comment>
    <comment authorId="0" ref="C200">
      <text>
        <t xml:space="preserve">bulldog:
Table 7d, UK DEFRA, October 2010 EFs</t>
      </text>
    </comment>
    <comment authorId="0" ref="C201">
      <text>
        <t xml:space="preserve">bulldog:
Table 7d, UK DEFRA, October 2010 EFs</t>
      </text>
    </comment>
    <comment authorId="0" ref="C202">
      <text>
        <t xml:space="preserve">bulldog:
Table 7d, UK DEFRA, October 2010 EFs</t>
      </text>
    </comment>
    <comment authorId="0" ref="C203">
      <text>
        <t xml:space="preserve">bulldog:
Table 7d, UK DEFRA, October 2010 EFs</t>
      </text>
    </comment>
    <comment authorId="0" ref="C204">
      <text>
        <t xml:space="preserve">bulldog:
Table 7d, UK DEFRA, October 2010 EFs</t>
      </text>
    </comment>
    <comment authorId="0" ref="C205">
      <text>
        <t xml:space="preserve">bulldog:
Table 7d, UK DEFRA, October 2010 EFs</t>
      </text>
    </comment>
    <comment authorId="0" ref="C206">
      <text>
        <t xml:space="preserve">bulldog:
Table 7d, UK DEFRA, October 2010 EFs</t>
      </text>
    </comment>
    <comment authorId="0" ref="C207">
      <text>
        <t xml:space="preserve">bulldog:
Table 7d, UK DEFRA, October 2010 EFs</t>
      </text>
    </comment>
    <comment authorId="0" ref="C208">
      <text>
        <t xml:space="preserve">bulldog:
Table 7d, UK DEFRA, October 2010 EFs</t>
      </text>
    </comment>
    <comment authorId="0" ref="C209">
      <text>
        <t xml:space="preserve">bulldog:
Table 7d, UK DEFRA, October 2010 EFs</t>
      </text>
    </comment>
    <comment authorId="0" ref="C210">
      <text>
        <t xml:space="preserve">bulldog:
Table 7d, UK DEFRA, October 2010 EFs</t>
      </text>
    </comment>
    <comment authorId="0" ref="C211">
      <text>
        <t xml:space="preserve">bulldog:
Table 7d, UK DEFRA, October 2010 EFs</t>
      </text>
    </comment>
    <comment authorId="0" ref="C212">
      <text>
        <t xml:space="preserve">bulldog:
Table 7d, UK DEFRA, October 2010 EFs</t>
      </text>
    </comment>
    <comment authorId="0" ref="C213">
      <text>
        <t xml:space="preserve">bulldog:
Table 7d, UK DEFRA, October 2010 EFs</t>
      </text>
    </comment>
    <comment authorId="0" ref="C214">
      <text>
        <t xml:space="preserve">bulldog:
Table 7d, UK DEFRA, October 2010 EFs</t>
      </text>
    </comment>
    <comment authorId="0" ref="C215">
      <text>
        <t xml:space="preserve">bulldog:
Table 7d, UK DEFRA, October 2010 EFs</t>
      </text>
    </comment>
    <comment authorId="0" ref="C216">
      <text>
        <t xml:space="preserve">bulldog:
Table 7d, UK DEFRA, October 2010 EFs</t>
      </text>
    </comment>
    <comment authorId="0" ref="C217">
      <text>
        <t xml:space="preserve">bulldog:
Table 7d, UK DEFRA, October 2010 EFs</t>
      </text>
    </comment>
    <comment authorId="0" ref="C218">
      <text>
        <t xml:space="preserve">bulldog:
Table 7d, UK DEFRA, October 2010 EFs</t>
      </text>
    </comment>
    <comment authorId="0" ref="C219">
      <text>
        <t xml:space="preserve">bulldog:
Table 7d, UK DEFRA, October 2010 EFs</t>
      </text>
    </comment>
    <comment authorId="0" ref="C220">
      <text>
        <t xml:space="preserve">bulldog:
Table 7d, UK DEFRA, October 2010 EFs</t>
      </text>
    </comment>
    <comment authorId="0" ref="C221">
      <text>
        <t xml:space="preserve">bulldog:
Table 7d, UK DEFRA, October 2010 EFs</t>
      </text>
    </comment>
    <comment authorId="0" ref="C222">
      <text>
        <t xml:space="preserve">bulldog:
Table 7d, UK DEFRA, October 2010 EFs</t>
      </text>
    </comment>
  </commentList>
</comments>
</file>

<file path=xl/comments6.xml><?xml version="1.0" encoding="utf-8"?>
<comments xmlns:r="http://schemas.openxmlformats.org/officeDocument/2006/relationships" xmlns="http://schemas.openxmlformats.org/spreadsheetml/2006/main">
  <authors>
    <author/>
  </authors>
  <commentList>
    <comment authorId="0" ref="C4">
      <text>
        <t xml:space="preserve">bulldog:
UK DEFRA October 2010 guidance, Table 7f</t>
      </text>
    </comment>
    <comment authorId="0" ref="H4">
      <text>
        <t xml:space="preserve">Must match the Vehicle Type specified in the CH4/N2O emission factor table below</t>
      </text>
    </comment>
    <comment authorId="0" ref="C5">
      <text>
        <t xml:space="preserve">bulldog:
UK DEFRA October 2010 guidance, Table 7f</t>
      </text>
    </comment>
    <comment authorId="0" ref="H5">
      <text>
        <t xml:space="preserve">Must match the Vehicle Type specified in the CH4/N2O emission factor table below</t>
      </text>
    </comment>
    <comment authorId="0" ref="C6">
      <text>
        <t xml:space="preserve">bulldog:
UK DEFRA October 2010 guidance, Table 7f</t>
      </text>
    </comment>
    <comment authorId="0" ref="H6">
      <text>
        <t xml:space="preserve">Must match the Vehicle Type specified in the CH4/N2O emission factor table below</t>
      </text>
    </comment>
    <comment authorId="0" ref="C7">
      <text>
        <t xml:space="preserve">Copy of emission factors used for US</t>
      </text>
    </comment>
    <comment authorId="0" ref="H7">
      <text>
        <t xml:space="preserve">Must match the Vehicle Type specified in the CH4/N2O emission factor table below</t>
      </text>
    </comment>
    <comment authorId="0" ref="C8">
      <text>
        <t xml:space="preserve">Copy of emission factors used for US</t>
      </text>
    </comment>
    <comment authorId="0" ref="H8">
      <text>
        <t xml:space="preserve">Must match the Vehicle Type specified in the CH4/N2O emission factor table below</t>
      </text>
    </comment>
    <comment authorId="0" ref="C9">
      <text>
        <t xml:space="preserve">Copy of emission factors used for US</t>
      </text>
    </comment>
    <comment authorId="0" ref="H9">
      <text>
        <t xml:space="preserve">Must match the Vehicle Type specified in the CH4/N2O emission factor table below</t>
      </text>
    </comment>
    <comment authorId="0" ref="C10">
      <text>
        <t xml:space="preserve">Copy of emission factors used for US</t>
      </text>
    </comment>
    <comment authorId="0" ref="H10">
      <text>
        <t xml:space="preserve">Must match the Vehicle Type specified in the CH4/N2O emission factor table below</t>
      </text>
    </comment>
    <comment authorId="0" ref="C11">
      <text>
        <t xml:space="preserve">Copy of emission factors used for US</t>
      </text>
    </comment>
    <comment authorId="0" ref="H11">
      <text>
        <t xml:space="preserve">Must match the Vehicle Type specified in the CH4/N2O emission factor table below</t>
      </text>
    </comment>
    <comment authorId="0" ref="C12">
      <text>
        <t xml:space="preserve">Copy of emission factors used for US</t>
      </text>
    </comment>
    <comment authorId="0" ref="H12">
      <text>
        <t xml:space="preserve">Must match the Vehicle Type specified in the CH4/N2O emission factor table below</t>
      </text>
    </comment>
    <comment authorId="0" ref="C13">
      <text>
        <t xml:space="preserve">Copy of emission factors used for US</t>
      </text>
    </comment>
    <comment authorId="0" ref="H13">
      <text>
        <t xml:space="preserve">Must match the Vehicle Type specified in the CH4/N2O emission factor table below</t>
      </text>
    </comment>
    <comment authorId="0" ref="C14">
      <text>
        <t xml:space="preserve">Copy of emission factors used for US</t>
      </text>
    </comment>
    <comment authorId="0" ref="H14">
      <text>
        <t xml:space="preserve">Must match the Vehicle Type specified in the CH4/N2O emission factor table below</t>
      </text>
    </comment>
    <comment authorId="0" ref="C15">
      <text>
        <t xml:space="preserve">Copy of emission factors used for US</t>
      </text>
    </comment>
    <comment authorId="0" ref="H15">
      <text>
        <t xml:space="preserve">Must match the Vehicle Type specified in the CH4/N2O emission factor table below</t>
      </text>
    </comment>
    <comment authorId="0" ref="C16">
      <text>
        <t xml:space="preserve">Copy of emission factors used for US</t>
      </text>
    </comment>
    <comment authorId="0" ref="H16">
      <text>
        <t xml:space="preserve">Must match the Vehicle Type specified in the CH4/N2O emission factor table below</t>
      </text>
    </comment>
    <comment authorId="0" ref="C17">
      <text>
        <t xml:space="preserve">Copy of emission factors used for US</t>
      </text>
    </comment>
    <comment authorId="0" ref="H17">
      <text>
        <t xml:space="preserve">Must match the Vehicle Type specified in the CH4/N2O emission factor table below</t>
      </text>
    </comment>
    <comment authorId="0" ref="C18">
      <text>
        <t xml:space="preserve">Copy of emission factors used for US</t>
      </text>
    </comment>
    <comment authorId="0" ref="H18">
      <text>
        <t xml:space="preserve">Must match the Vehicle Type specified in the CH4/N2O emission factor table below</t>
      </text>
    </comment>
    <comment authorId="0" ref="C19">
      <text>
        <t xml:space="preserve">Copy of emission factors used for US</t>
      </text>
    </comment>
    <comment authorId="0" ref="H19">
      <text>
        <t xml:space="preserve">Must match the Vehicle Type specified in the CH4/N2O emission factor table below</t>
      </text>
    </comment>
    <comment authorId="0" ref="C20">
      <text>
        <t xml:space="preserve">Copy of emission factors used for US</t>
      </text>
    </comment>
    <comment authorId="0" ref="H20">
      <text>
        <t xml:space="preserve">Must match the Vehicle Type specified in the CH4/N2O emission factor table below</t>
      </text>
    </comment>
    <comment authorId="0" ref="C21">
      <text>
        <t xml:space="preserve">Copy of emission factors used for US</t>
      </text>
    </comment>
    <comment authorId="0" ref="H21">
      <text>
        <t xml:space="preserve">Must match the Vehicle Type specified in the CH4/N2O emission factor table below</t>
      </text>
    </comment>
    <comment authorId="0" ref="C22">
      <text>
        <t xml:space="preserve">Copy of emission factors used for US</t>
      </text>
    </comment>
    <comment authorId="0" ref="H22">
      <text>
        <t xml:space="preserve">Must match the Vehicle Type specified in the CH4/N2O emission factor table below</t>
      </text>
    </comment>
    <comment authorId="0" ref="C23">
      <text>
        <t xml:space="preserve">Copy of emission factors used for US</t>
      </text>
    </comment>
    <comment authorId="0" ref="H23">
      <text>
        <t xml:space="preserve">Must match the Vehicle Type specified in the CH4/N2O emission factor table below</t>
      </text>
    </comment>
    <comment authorId="0" ref="C24">
      <text>
        <t xml:space="preserve">Copy of emission factors used for US</t>
      </text>
    </comment>
    <comment authorId="0" ref="H24">
      <text>
        <t xml:space="preserve">Must match the Vehicle Type specified in the CH4/N2O emission factor table below</t>
      </text>
    </comment>
    <comment authorId="0" ref="C25">
      <text>
        <t xml:space="preserve">Copy of emission factors used for US</t>
      </text>
    </comment>
    <comment authorId="0" ref="H25">
      <text>
        <t xml:space="preserve">Must match the Vehicle Type specified in the CH4/N2O emission factor table below</t>
      </text>
    </comment>
    <comment authorId="0" ref="C26">
      <text>
        <t xml:space="preserve">Copy of emission factors used for US</t>
      </text>
    </comment>
    <comment authorId="0" ref="H26">
      <text>
        <t xml:space="preserve">Must match the Vehicle Type specified in the CH4/N2O emission factor table below</t>
      </text>
    </comment>
    <comment authorId="0" ref="C27">
      <text>
        <t xml:space="preserve">Copy of emission factors used for US</t>
      </text>
    </comment>
    <comment authorId="0" ref="H27">
      <text>
        <t xml:space="preserve">Must match the Vehicle Type specified in the CH4/N2O emission factor table below</t>
      </text>
    </comment>
    <comment authorId="0" ref="C28">
      <text>
        <t xml:space="preserve">Copy of emission factors used for US</t>
      </text>
    </comment>
    <comment authorId="0" ref="H28">
      <text>
        <t xml:space="preserve">Must match the Vehicle Type specified in the CH4/N2O emission factor table below</t>
      </text>
    </comment>
    <comment authorId="0" ref="C29">
      <text>
        <t xml:space="preserve">bulldog:
UK DEFRA October 2010 guidance, Table 7f</t>
      </text>
    </comment>
    <comment authorId="0" ref="H29">
      <text>
        <t xml:space="preserve">Must match the Vehicle Type specified in the CH4/N2O emission factor table below</t>
      </text>
    </comment>
    <comment authorId="0" ref="C30">
      <text>
        <t xml:space="preserve">bulldog:
UK DEFRA October 2010 guidance, Table 7f</t>
      </text>
    </comment>
    <comment authorId="0" ref="H30">
      <text>
        <t xml:space="preserve">Must match the Vehicle Type specified in the CH4/N2O emission factor table below</t>
      </text>
    </comment>
    <comment authorId="0" ref="C31">
      <text>
        <t xml:space="preserve">bulldog:
UK DEFRA October 2010 guidance, Table 7f</t>
      </text>
    </comment>
    <comment authorId="0" ref="H31">
      <text>
        <t xml:space="preserve">Must match the Vehicle Type specified in the CH4/N2O emission factor table below</t>
      </text>
    </comment>
    <comment authorId="0" ref="C32">
      <text>
        <t xml:space="preserve">bulldog:
UK DEFRA October 2010 guidance, Table 7f</t>
      </text>
    </comment>
    <comment authorId="0" ref="H32">
      <text>
        <t xml:space="preserve">Must match the Vehicle Type specified in the CH4/N2O emission factor table below</t>
      </text>
    </comment>
    <comment authorId="0" ref="C33">
      <text>
        <t xml:space="preserve">bulldog:
UK DEFRA October 2010 guidance, Table 7e</t>
      </text>
    </comment>
    <comment authorId="0" ref="H33">
      <text>
        <t xml:space="preserve">Must match the Vehicle Type specified in the CH4/N2O emission factor table below</t>
      </text>
    </comment>
    <comment authorId="0" ref="C34">
      <text>
        <t xml:space="preserve">bulldog:
UK DEFRA October 2010 guidance, Table 7e</t>
      </text>
    </comment>
    <comment authorId="0" ref="H34">
      <text>
        <t xml:space="preserve">Must match the Vehicle Type specified in the CH4/N2O emission factor table below</t>
      </text>
    </comment>
    <comment authorId="0" ref="C35">
      <text>
        <t xml:space="preserve">bulldog:
UK DEFRA October 2010 guidance, Table 7e</t>
      </text>
    </comment>
    <comment authorId="0" ref="H35">
      <text>
        <t xml:space="preserve">Must match the Vehicle Type specified in the CH4/N2O emission factor table below</t>
      </text>
    </comment>
    <comment authorId="0" ref="C36">
      <text>
        <t xml:space="preserve">bulldog:
UK DEFRA October 2010 guidance, Table 7e</t>
      </text>
    </comment>
    <comment authorId="0" ref="H36">
      <text>
        <t xml:space="preserve">Must match the Vehicle Type specified in the CH4/N2O emission factor table below</t>
      </text>
    </comment>
    <comment authorId="0" ref="C37">
      <text>
        <t xml:space="preserve">bulldog:
UK DEFRA October 2010 guidance, Table 7e</t>
      </text>
    </comment>
    <comment authorId="0" ref="H37">
      <text>
        <t xml:space="preserve">Must match the Vehicle Type specified in the CH4/N2O emission factor table below</t>
      </text>
    </comment>
    <comment authorId="0" ref="C38">
      <text>
        <t xml:space="preserve">bulldog:
UK DEFRA October 2010 guidance, Table 7e</t>
      </text>
    </comment>
    <comment authorId="0" ref="H38">
      <text>
        <t xml:space="preserve">Must match the Vehicle Type specified in the CH4/N2O emission factor table below</t>
      </text>
    </comment>
    <comment authorId="0" ref="C39">
      <text>
        <t xml:space="preserve">bulldog:
UK DEFRA October 2010 guidance, Table 7e</t>
      </text>
    </comment>
    <comment authorId="0" ref="H39">
      <text>
        <t xml:space="preserve">Must match the Vehicle Type specified in the CH4/N2O emission factor table below</t>
      </text>
    </comment>
    <comment authorId="0" ref="C40">
      <text>
        <t xml:space="preserve">bulldog:
UK DEFRA October 2010 guidance, Table 7e</t>
      </text>
    </comment>
    <comment authorId="0" ref="H40">
      <text>
        <t xml:space="preserve">Must match the Vehicle Type specified in the CH4/N2O emission factor table below</t>
      </text>
    </comment>
    <comment authorId="0" ref="C41">
      <text>
        <t xml:space="preserve">bulldog:
UK DEFRA October 2010 guidance, Table 7c</t>
      </text>
    </comment>
    <comment authorId="0" ref="H41">
      <text>
        <t xml:space="preserve">Must match the Vehicle Type specified in the CH4/N2O emission factor table below</t>
      </text>
    </comment>
    <comment authorId="0" ref="H44">
      <text>
        <t xml:space="preserve">Must match the Vehicle Type specified in the CH4/N2O emission factor table below</t>
      </text>
    </comment>
    <comment authorId="0" ref="C46">
      <text>
        <t xml:space="preserve">bulldog:
UK DEFRA October 2010 guidance, Table 7c</t>
      </text>
    </comment>
    <comment authorId="0" ref="C47">
      <text>
        <t xml:space="preserve">bulldog:
UK DEFRA October 2010 guidance, Table 7c</t>
      </text>
    </comment>
    <comment authorId="0" ref="H47">
      <text>
        <t xml:space="preserve">Must match the Vehicle Type specified in the CH4/N2O emission factor table below</t>
      </text>
    </comment>
    <comment authorId="0" ref="C48">
      <text>
        <t xml:space="preserve">bulldog:
UK DEFRA October 2010 guidance, Table 7c</t>
      </text>
    </comment>
    <comment authorId="0" ref="H48">
      <text>
        <t xml:space="preserve">Must match the Vehicle Type specified in the CH4/N2O emission factor table below</t>
      </text>
    </comment>
    <comment authorId="0" ref="C49">
      <text>
        <t xml:space="preserve">bulldog:
UK DEFRA October 2010 guidance, Table 7g</t>
      </text>
    </comment>
    <comment authorId="0" ref="H49">
      <text>
        <t xml:space="preserve">Must match the Vehicle Type specified in the CH4/N2O emission factor table below</t>
      </text>
    </comment>
    <comment authorId="0" ref="C50">
      <text>
        <t xml:space="preserve">bulldog:
UK DEFRA October 2010 guidance, Table 7g</t>
      </text>
    </comment>
    <comment authorId="0" ref="H50">
      <text>
        <t xml:space="preserve">Must match the Vehicle Type specified in the CH4/N2O emission factor table below</t>
      </text>
    </comment>
    <comment authorId="0" ref="C51">
      <text>
        <t xml:space="preserve">bulldog:
UK DEFRA October 2010 guidance, Table 7g</t>
      </text>
    </comment>
    <comment authorId="0" ref="H51">
      <text>
        <t xml:space="preserve">Must match the Vehicle Type specified in the CH4/N2O emission factor table below</t>
      </text>
    </comment>
    <comment authorId="0" ref="C52">
      <text>
        <t xml:space="preserve">bulldog:
UK DEFRA October 2010 guidance, Table 7g</t>
      </text>
    </comment>
    <comment authorId="0" ref="H52">
      <text>
        <t xml:space="preserve">Must match the Vehicle Type specified in the CH4/N2O emission factor table below</t>
      </text>
    </comment>
    <comment authorId="0" ref="C53">
      <text>
        <t xml:space="preserve">bulldog:
UK DEFRA October 2010 guidance, Table 7g</t>
      </text>
    </comment>
    <comment authorId="0" ref="H53">
      <text>
        <t xml:space="preserve">Must match the Vehicle Type specified in the CH4/N2O emission factor table below</t>
      </text>
    </comment>
    <comment authorId="0" ref="C54">
      <text>
        <t xml:space="preserve">bulldog:
UK DEFRA October 2010 guidance, Table 7g</t>
      </text>
    </comment>
    <comment authorId="0" ref="H54">
      <text>
        <t xml:space="preserve">Must match the Vehicle Type specified in the CH4/N2O emission factor table below</t>
      </text>
    </comment>
    <comment authorId="0" ref="C55">
      <text>
        <t xml:space="preserve">bulldog:
UK DEFRA October 2010 guidance, Table 7g</t>
      </text>
    </comment>
    <comment authorId="0" ref="H55">
      <text>
        <t xml:space="preserve">Must match the Vehicle Type specified in the CH4/N2O emission factor table below</t>
      </text>
    </comment>
    <comment authorId="0" ref="C56">
      <text>
        <t xml:space="preserve">bulldog:
UK DEFRA October 2010 guidance, Table 7g</t>
      </text>
    </comment>
    <comment authorId="0" ref="H56">
      <text>
        <t xml:space="preserve">Must match the Vehicle Type specified in the CH4/N2O emission factor table below</t>
      </text>
    </comment>
    <comment authorId="0" ref="C57">
      <text>
        <t xml:space="preserve">bulldog:
UK DEFRA October 2010 guidance, Table 7g</t>
      </text>
    </comment>
    <comment authorId="0" ref="H57">
      <text>
        <t xml:space="preserve">Must match the Vehicle Type specified in the CH4/N2O emission factor table below</t>
      </text>
    </comment>
    <comment authorId="0" ref="C58">
      <text>
        <t xml:space="preserve">bulldog:
US EPA guidance on "Optional emisisons from …", Table 8</t>
      </text>
    </comment>
    <comment authorId="0" ref="H58">
      <text>
        <t xml:space="preserve">Must match the Vehicle Type specified in the CH4/N2O emission factor table below</t>
      </text>
    </comment>
    <comment authorId="0" ref="C59">
      <text>
        <t xml:space="preserve">bulldog:
US EPA guidance on "Optional emisisons from …", Table 8</t>
      </text>
    </comment>
    <comment authorId="0" ref="H59">
      <text>
        <t xml:space="preserve">Must match the Vehicle Type specified in the CH4/N2O emission factor table below</t>
      </text>
    </comment>
    <comment authorId="0" ref="C60">
      <text>
        <t xml:space="preserve">bulldog:
US EPA guidance on "Optional emisisons from …", Table 8</t>
      </text>
    </comment>
    <comment authorId="0" ref="H60">
      <text>
        <t xml:space="preserve">Must match the Vehicle Type specified in the CH4/N2O emission factor table below</t>
      </text>
    </comment>
    <comment authorId="0" ref="C61">
      <text>
        <t xml:space="preserve">bulldog:
US EPA guidance on "Optional emisisons from …", Table 7</t>
      </text>
    </comment>
    <comment authorId="0" ref="H61">
      <text>
        <t xml:space="preserve">Must match the Vehicle Type specified in the CH4/N2O emission factor table below</t>
      </text>
    </comment>
    <comment authorId="0" ref="C62">
      <text>
        <t xml:space="preserve">US EPA guidance on "Optional emisisons from …", Table 6
</t>
      </text>
    </comment>
    <comment authorId="0" ref="H62">
      <text>
        <t xml:space="preserve">Must match the Vehicle Type specified in the CH4/N2O emission factor table below</t>
      </text>
    </comment>
    <comment authorId="0" ref="C63">
      <text>
        <t xml:space="preserve">US EPA guidance on "Optional emisisons from …", Table 6
</t>
      </text>
    </comment>
    <comment authorId="0" ref="H63">
      <text>
        <t xml:space="preserve">Must match the Vehicle Type specified in the CH4/N2O emission factor table below</t>
      </text>
    </comment>
    <comment authorId="0" ref="C64">
      <text>
        <t xml:space="preserve">US EPA guidance on "Optional emisisons from …", Table 6
</t>
      </text>
    </comment>
    <comment authorId="0" ref="H64">
      <text>
        <t xml:space="preserve">Must match the Vehicle Type specified in the CH4/N2O emission factor table below</t>
      </text>
    </comment>
    <comment authorId="0" ref="C65">
      <text>
        <t xml:space="preserve">US EPA guidance on "Optional emisisons from …", Table 6
</t>
      </text>
    </comment>
    <comment authorId="0" ref="H65">
      <text>
        <t xml:space="preserve">Must match the Vehicle Type specified in the CH4/N2O emission factor table below</t>
      </text>
    </comment>
    <comment authorId="0" ref="C66">
      <text>
        <t xml:space="preserve">US EPA guidance on "Optional emisisons from …", Table 6
</t>
      </text>
    </comment>
    <comment authorId="0" ref="H66">
      <text>
        <t xml:space="preserve">Must match the Vehicle Type specified in the CH4/N2O emission factor table below</t>
      </text>
    </comment>
    <comment authorId="0" ref="C67">
      <text>
        <t xml:space="preserve">US EPA guidance on "Optional emisisons from …", Table 6
</t>
      </text>
    </comment>
    <comment authorId="0" ref="H67">
      <text>
        <t xml:space="preserve">Must match the Vehicle Type specified in the CH4/N2O emission factor table below</t>
      </text>
    </comment>
    <comment authorId="0" ref="C68">
      <text>
        <t xml:space="preserve">US EPA guidance on "Optional emisisons from …", Table 6
</t>
      </text>
    </comment>
    <comment authorId="0" ref="H68">
      <text>
        <t xml:space="preserve">Must match the Vehicle Type specified in the CH4/N2O emission factor table below</t>
      </text>
    </comment>
    <comment authorId="0" ref="C69">
      <text>
        <t xml:space="preserve">US EPA guidance on "Optional emisisons from …", Table 6
</t>
      </text>
    </comment>
    <comment authorId="0" ref="H69">
      <text>
        <t xml:space="preserve">Must match the Vehicle Type specified in the CH4/N2O emission factor table below</t>
      </text>
    </comment>
    <comment authorId="0" ref="C70">
      <text>
        <t xml:space="preserve">US EPA guidance on "Optional emisisons from …", Table 6
</t>
      </text>
    </comment>
    <comment authorId="0" ref="H70">
      <text>
        <t xml:space="preserve">Must match the Vehicle Type specified in the CH4/N2O emission factor table below</t>
      </text>
    </comment>
    <comment authorId="0" ref="C71">
      <text>
        <t xml:space="preserve">US EPA guidance on "Optional emisisons from …", Table 6
</t>
      </text>
    </comment>
    <comment authorId="0" ref="H71">
      <text>
        <t xml:space="preserve">Must match the Vehicle Type specified in the CH4/N2O emission factor table below</t>
      </text>
    </comment>
    <comment authorId="0" ref="C72">
      <text>
        <t xml:space="preserve">US EPA guidance on "Optional emisisons from …", Table 6
</t>
      </text>
    </comment>
    <comment authorId="0" ref="H72">
      <text>
        <t xml:space="preserve">Must match the Vehicle Type specified in the CH4/N2O emission factor table below</t>
      </text>
    </comment>
    <comment authorId="0" ref="C73">
      <text>
        <t xml:space="preserve">US EPA guidance on "Optional emisisons from …", Table 6
</t>
      </text>
    </comment>
    <comment authorId="0" ref="H73">
      <text>
        <t xml:space="preserve">Must match the Vehicle Type specified in the CH4/N2O emission factor table below</t>
      </text>
    </comment>
    <comment authorId="0" ref="C74">
      <text>
        <t xml:space="preserve">bulldog:
:
US EPA guidance on "Optional emisisons from …", Table 8</t>
      </text>
    </comment>
    <comment authorId="0" ref="H74">
      <text>
        <t xml:space="preserve">Must match the Vehicle Type specified in the CH4/N2O emission factor table below</t>
      </text>
    </comment>
    <comment authorId="0" ref="C75">
      <text>
        <t xml:space="preserve">bulldog:
:
US EPA guidance on "Optional emisisons from …", Table 8</t>
      </text>
    </comment>
    <comment authorId="0" ref="H75">
      <text>
        <t xml:space="preserve">Must match the Vehicle Type specified in the CH4/N2O emission factor table below</t>
      </text>
    </comment>
    <comment authorId="0" ref="C76">
      <text>
        <t xml:space="preserve">bulldog:
:
US EPA guidance on "Optional emisisons from …", Table 8</t>
      </text>
    </comment>
    <comment authorId="0" ref="H76">
      <text>
        <t xml:space="preserve">Must match the Vehicle Type specified in the CH4/N2O emission factor table below</t>
      </text>
    </comment>
    <comment authorId="0" ref="C77">
      <text>
        <t xml:space="preserve">bulldog:
:
US EPA guidance on "Optional emisisons from …", Table 8</t>
      </text>
    </comment>
    <comment authorId="0" ref="H77">
      <text>
        <t xml:space="preserve">Must match the Vehicle Type specified in the CH4/N2O emission factor table below</t>
      </text>
    </comment>
    <comment authorId="0" ref="C78">
      <text>
        <t xml:space="preserve">bulldog:
:
US EPA guidance on "Optional emisisons from …", Table 8</t>
      </text>
    </comment>
    <comment authorId="0" ref="H78">
      <text>
        <t xml:space="preserve">Must match the Vehicle Type specified in the CH4/N2O emission factor table below</t>
      </text>
    </comment>
    <comment authorId="0" ref="C79">
      <text>
        <t xml:space="preserve">bulldog:
:
US EPA guidance on "Optional emisisons from …", Table 8</t>
      </text>
    </comment>
    <comment authorId="0" ref="H79">
      <text>
        <t xml:space="preserve">Must match the Vehicle Type specified in the CH4/N2O emission factor table below</t>
      </text>
    </comment>
    <comment authorId="0" ref="C80">
      <text>
        <t xml:space="preserve">bulldog:
:
US EPA guidance on "Optional emisisons from …", Table 8</t>
      </text>
    </comment>
    <comment authorId="0" ref="H80">
      <text>
        <t xml:space="preserve">Must match the Vehicle Type specified in the CH4/N2O emission factor table below</t>
      </text>
    </comment>
    <comment authorId="0" ref="C81">
      <text>
        <t xml:space="preserve">bulldog:
:
US EPA guidance on "Optional emisisons from …", Table 8</t>
      </text>
    </comment>
    <comment authorId="0" ref="H81">
      <text>
        <t xml:space="preserve">Must match the Vehicle Type specified in the CH4/N2O emission factor table below</t>
      </text>
    </comment>
    <comment authorId="0" ref="C82">
      <text>
        <t xml:space="preserve">bulldog:
:
US EPA guidance on "Optional emisisons from …", Table 8</t>
      </text>
    </comment>
    <comment authorId="0" ref="H82">
      <text>
        <t xml:space="preserve">Must match the Vehicle Type specified in the CH4/N2O emission factor table below</t>
      </text>
    </comment>
    <comment authorId="0" ref="C87">
      <text>
        <t xml:space="preserve">bulldog:
US EPA guidance on "Optional emisisons from …", Table 8</t>
      </text>
    </comment>
    <comment authorId="0" ref="F87">
      <text>
        <t xml:space="preserve">bulldog:
US EPA guidance on "Optional emisisons from …", Table 8</t>
      </text>
    </comment>
    <comment authorId="0" ref="C90">
      <text>
        <t xml:space="preserve">bulldog:
US EPA guidance on "Optional emisisons from …", Table 8</t>
      </text>
    </comment>
    <comment authorId="0" ref="F90">
      <text>
        <t xml:space="preserve">bulldog:
US EPA guidance on "Optional emisisons from …", Table 8</t>
      </text>
    </comment>
    <comment authorId="0" ref="C91">
      <text>
        <t xml:space="preserve">bulldog:
US EPA guidance on "Optional emisisons from …", Table 8</t>
      </text>
    </comment>
    <comment authorId="0" ref="F91">
      <text>
        <t xml:space="preserve">bulldog:
US EPA guidance on "Optional emisisons from …", Table 8</t>
      </text>
    </comment>
    <comment authorId="0" ref="C94">
      <text>
        <t xml:space="preserve">bulldog:
US EPA guidance on "Optional emisisons from …", Table 8</t>
      </text>
    </comment>
    <comment authorId="0" ref="F94">
      <text>
        <t xml:space="preserve">bulldog:
US EPA guidance on "Optional emisisons from …", Table 8</t>
      </text>
    </comment>
    <comment authorId="0" ref="C95">
      <text>
        <t xml:space="preserve">bulldog:
US EPA guidance on "Optional emisisons from …", Table 8</t>
      </text>
    </comment>
    <comment authorId="0" ref="F95">
      <text>
        <t xml:space="preserve">bulldog:
US EPA guidance on "Optional emisisons from …", Table 8</t>
      </text>
    </comment>
    <comment authorId="0" ref="C98">
      <text>
        <t xml:space="preserve">bulldog:
US EPA guidance on "Optional emisisons from …", Table 8</t>
      </text>
    </comment>
    <comment authorId="0" ref="F98">
      <text>
        <t xml:space="preserve">bulldog:
US EPA guidance on "Optional emisisons from …", Table 8</t>
      </text>
    </comment>
  </commentList>
</comments>
</file>

<file path=xl/comments7.xml><?xml version="1.0" encoding="utf-8"?>
<comments xmlns:r="http://schemas.openxmlformats.org/officeDocument/2006/relationships" xmlns="http://schemas.openxmlformats.org/spreadsheetml/2006/main">
  <authors>
    <author/>
  </authors>
  <commentList>
    <comment authorId="0" ref="C4">
      <text>
        <t xml:space="preserve">bulldog:
Defra EFs, updated Oct 2010. Table 6l.</t>
      </text>
    </comment>
    <comment authorId="0" ref="C5">
      <text>
        <t xml:space="preserve">bulldog:
Defra EFs, updated Oct 2010. Table 6l.</t>
      </text>
    </comment>
    <comment authorId="0" ref="C6">
      <text>
        <t xml:space="preserve">bulldog:
Defra EFs, updated Oct 2010. Table 6l.</t>
      </text>
    </comment>
    <comment authorId="0" ref="C7">
      <text>
        <t xml:space="preserve">bulldog:
Defra EFs, updated Oct 2010. Table 6l.</t>
      </text>
    </comment>
    <comment authorId="0" ref="C8">
      <text>
        <t xml:space="preserve">bulldog:
Defra EFs, updated Oct 2010. Table 6l.</t>
      </text>
    </comment>
    <comment authorId="0" ref="C9">
      <text>
        <t xml:space="preserve">bulldog:
Defra EFs, updated Oct 2010. Table 6l.</t>
      </text>
    </comment>
    <comment authorId="0" ref="C10">
      <text>
        <t xml:space="preserve">bulldog:
Defra EFs, updated Oct 2010. Table 6l.</t>
      </text>
    </comment>
    <comment authorId="0" ref="C11">
      <text>
        <t xml:space="preserve">bulldog:
Defra EFs, updated Oct 2010. Table 6l.</t>
      </text>
    </comment>
    <comment authorId="0" ref="C12">
      <text>
        <t xml:space="preserve">bulldog:
Defra EFs, updated Oct 2010. Table 6l.</t>
      </text>
    </comment>
    <comment authorId="0" ref="C13">
      <text>
        <t xml:space="preserve">Copy of emission factors used for US</t>
      </text>
    </comment>
    <comment authorId="0" ref="G13">
      <text>
        <t xml:space="preserve">Copy of emission factors used for US</t>
      </text>
    </comment>
    <comment authorId="0" ref="J13">
      <text>
        <t xml:space="preserve">Copy of emission factors used for US</t>
      </text>
    </comment>
    <comment authorId="0" ref="C14">
      <text>
        <t xml:space="preserve">Copy of emission factors used for US</t>
      </text>
    </comment>
    <comment authorId="0" ref="G14">
      <text>
        <t xml:space="preserve">Copy of emission factors used for US</t>
      </text>
    </comment>
    <comment authorId="0" ref="J14">
      <text>
        <t xml:space="preserve">Copy of emission factors used for US</t>
      </text>
    </comment>
    <comment authorId="0" ref="C15">
      <text>
        <t xml:space="preserve">Copy of emission factors used for US</t>
      </text>
    </comment>
    <comment authorId="0" ref="G15">
      <text>
        <t xml:space="preserve">Copy of emission factors used for US</t>
      </text>
    </comment>
    <comment authorId="0" ref="J15">
      <text>
        <t xml:space="preserve">Copy of emission factors used for US</t>
      </text>
    </comment>
    <comment authorId="0" ref="C16">
      <text>
        <t xml:space="preserve">Copy of emission factors used for US</t>
      </text>
    </comment>
    <comment authorId="0" ref="G16">
      <text>
        <t xml:space="preserve">Copy of emission factors used for US</t>
      </text>
    </comment>
    <comment authorId="0" ref="J16">
      <text>
        <t xml:space="preserve">Copy of emission factors used for US</t>
      </text>
    </comment>
    <comment authorId="0" ref="C17">
      <text>
        <t xml:space="preserve">Copy of emission factors used for US</t>
      </text>
    </comment>
    <comment authorId="0" ref="G17">
      <text>
        <t xml:space="preserve">Copy of emission factors used for US</t>
      </text>
    </comment>
    <comment authorId="0" ref="J17">
      <text>
        <t xml:space="preserve">Copy of emission factors used for US</t>
      </text>
    </comment>
    <comment authorId="0" ref="C18">
      <text>
        <t xml:space="preserve">Copy of emission factors used for US</t>
      </text>
    </comment>
    <comment authorId="0" ref="G18">
      <text>
        <t xml:space="preserve">Copy of emission factors used for US</t>
      </text>
    </comment>
    <comment authorId="0" ref="J18">
      <text>
        <t xml:space="preserve">Copy of emission factors used for US</t>
      </text>
    </comment>
    <comment authorId="0" ref="C19">
      <text>
        <t xml:space="preserve">Copy of emission factors used for US</t>
      </text>
    </comment>
    <comment authorId="0" ref="G19">
      <text>
        <t xml:space="preserve">Copy of emission factors used for US</t>
      </text>
    </comment>
    <comment authorId="0" ref="J19">
      <text>
        <t xml:space="preserve">Copy of emission factors used for US</t>
      </text>
    </comment>
    <comment authorId="0" ref="C20">
      <text>
        <t xml:space="preserve">Copy of emission factors used for US</t>
      </text>
    </comment>
    <comment authorId="0" ref="G20">
      <text>
        <t xml:space="preserve">Copy of emission factors used for US</t>
      </text>
    </comment>
    <comment authorId="0" ref="J20">
      <text>
        <t xml:space="preserve">Copy of emission factors used for US</t>
      </text>
    </comment>
    <comment authorId="0" ref="C21">
      <text>
        <t xml:space="preserve">Copy of emission factors used for US</t>
      </text>
    </comment>
    <comment authorId="0" ref="G21">
      <text>
        <t xml:space="preserve">Copy of emission factors used for US</t>
      </text>
    </comment>
    <comment authorId="0" ref="J21">
      <text>
        <t xml:space="preserve">Copy of emission factors used for US</t>
      </text>
    </comment>
    <comment authorId="0" ref="C22">
      <text>
        <t xml:space="preserve">Copy of emission factors used for US</t>
      </text>
    </comment>
    <comment authorId="0" ref="C23">
      <text>
        <t xml:space="preserve">bulldog:
Defra EFs, updated Oct 2010. Table 6l. </t>
      </text>
    </comment>
    <comment authorId="0" ref="C24">
      <text>
        <t xml:space="preserve">bulldog:
Defra EFs, updated Oct 2010. Table 6l. </t>
      </text>
    </comment>
    <comment authorId="0" ref="C25">
      <text>
        <t xml:space="preserve">bulldog:
Defra EFs, updated Oct 2010. Table 6l. </t>
      </text>
    </comment>
    <comment authorId="0" ref="C26">
      <text>
        <t xml:space="preserve">bulldog:
Defra EFs, updated Oct 2010. Table 6l. </t>
      </text>
    </comment>
    <comment authorId="0" ref="C27">
      <text>
        <t xml:space="preserve">bulldog:
Defra EFs, updated Oct 2010. Table 6l. </t>
      </text>
    </comment>
    <comment authorId="0" ref="C28">
      <text>
        <t xml:space="preserve">bulldog:
Defra EFs, updated Oct 2010. Table 6l. </t>
      </text>
    </comment>
    <comment authorId="0" ref="C29">
      <text>
        <t xml:space="preserve">bulldog:
Defra EFs, updated Oct 2010. Table 6l. </t>
      </text>
    </comment>
    <comment authorId="0" ref="C30">
      <text>
        <t xml:space="preserve">bulldog:
Defra EFs, updated Oct 2010. Table 6l. </t>
      </text>
    </comment>
    <comment authorId="0" ref="C31">
      <text>
        <t xml:space="preserve">bulldog:
Defra EFs, updated Oct 2010. Table 6l. </t>
      </text>
    </comment>
    <comment authorId="0" ref="C32">
      <text>
        <t xml:space="preserve">bulldog:
Defra EFs, updated Oct 2010. Table 6k</t>
      </text>
    </comment>
    <comment authorId="0" ref="G32">
      <text>
        <t xml:space="preserve">bulldog:
Defra EFs, updated Oct 2010. Derived from Table 6k</t>
      </text>
    </comment>
    <comment authorId="0" ref="J32">
      <text>
        <t xml:space="preserve">bulldog:
Defra EFs, updated Oct 2010. Derived from Table 6k</t>
      </text>
    </comment>
    <comment authorId="0" ref="C33">
      <text>
        <t xml:space="preserve">bulldog:
Defra EFs, updated Oct 2010. Table 6k.</t>
      </text>
    </comment>
    <comment authorId="0" ref="G33">
      <text>
        <t xml:space="preserve">bulldog:
Defra EFs, updated Oct 2010. Derived from Table 6k</t>
      </text>
    </comment>
    <comment authorId="0" ref="J33">
      <text>
        <t xml:space="preserve">bulldog:
Defra EFs, updated Oct 2010. Derived from Table 6k</t>
      </text>
    </comment>
    <comment authorId="0" ref="C34">
      <text>
        <t xml:space="preserve">bulldog:
Defra EFs, updated Oct 2010. Table 6k.</t>
      </text>
    </comment>
    <comment authorId="0" ref="G34">
      <text>
        <t xml:space="preserve">bulldog:
Defra EFs, updated Oct 2010. Derived from Table 6k</t>
      </text>
    </comment>
    <comment authorId="0" ref="J34">
      <text>
        <t xml:space="preserve">bulldog:
Defra EFs, updated Oct 2010. Derived from Table 6k</t>
      </text>
    </comment>
    <comment authorId="0" ref="C35">
      <text>
        <t xml:space="preserve">bulldog:
Defra EFs, updated Oct 2010. Table 6k.</t>
      </text>
    </comment>
    <comment authorId="0" ref="G35">
      <text>
        <t xml:space="preserve">bulldog:
Defra EFs, updated Oct 2010. Derived from Table 6k</t>
      </text>
    </comment>
    <comment authorId="0" ref="J35">
      <text>
        <t xml:space="preserve">bulldog:
Defra EFs, updated Oct 2010. Derived from Table 6k</t>
      </text>
    </comment>
    <comment authorId="0" ref="C36">
      <text>
        <t xml:space="preserve">bulldog:
Defra EFs, updated Oct 2010. Table 6k.</t>
      </text>
    </comment>
    <comment authorId="0" ref="G36">
      <text>
        <t xml:space="preserve">bulldog:
Defra EFs, updated Oct 2010. Derived from Table 6k</t>
      </text>
    </comment>
    <comment authorId="0" ref="J36">
      <text>
        <t xml:space="preserve">bulldog:
Defra EFs, updated Oct 2010. Derived from Table 6k</t>
      </text>
    </comment>
    <comment authorId="0" ref="C37">
      <text>
        <t xml:space="preserve">bulldog:
Defra EFs, updated Oct 2010. Table 6k.</t>
      </text>
    </comment>
    <comment authorId="0" ref="G37">
      <text>
        <t xml:space="preserve">bulldog:
Defra EFs, updated Oct 2010. Derived from Table 6k</t>
      </text>
    </comment>
    <comment authorId="0" ref="J37">
      <text>
        <t xml:space="preserve">bulldog:
Defra EFs, updated Oct 2010. Derived from Table 6k</t>
      </text>
    </comment>
    <comment authorId="0" ref="C38">
      <text>
        <t xml:space="preserve">bulldog:
Defra EFs, updated Oct 2010. Table 6k.</t>
      </text>
    </comment>
    <comment authorId="0" ref="G38">
      <text>
        <t xml:space="preserve">bulldog:
Defra EFs, updated Oct 2010. Derived from Table 6k</t>
      </text>
    </comment>
    <comment authorId="0" ref="J38">
      <text>
        <t xml:space="preserve">bulldog:
Defra EFs, updated Oct 2010. Derived from Table 6k</t>
      </text>
    </comment>
    <comment authorId="0" ref="C39">
      <text>
        <t xml:space="preserve">bulldog:
Defra EFs, updated Oct 2010. Table 6k.</t>
      </text>
    </comment>
    <comment authorId="0" ref="G39">
      <text>
        <t xml:space="preserve">bulldog:
Defra EFs, updated Oct 2010. Derived from Table 6k</t>
      </text>
    </comment>
    <comment authorId="0" ref="J39">
      <text>
        <t xml:space="preserve">bulldog:
Defra EFs, updated Oct 2010. Derived from Table 6k</t>
      </text>
    </comment>
    <comment authorId="0" ref="C40">
      <text>
        <t xml:space="preserve">Defra EFs, updated Oct 2010. Table 6k. Assume average local bus</t>
      </text>
    </comment>
    <comment authorId="0" ref="G40">
      <text>
        <t xml:space="preserve">bulldog:
Defra EFs, updated Oct 2010. Derived from Table 6k</t>
      </text>
    </comment>
    <comment authorId="0" ref="J40">
      <text>
        <t xml:space="preserve">bulldog:
Defra EFs, updated Oct 2010. Derived from Table 6k</t>
      </text>
    </comment>
    <comment authorId="0" ref="C41">
      <text>
        <t xml:space="preserve">bulldog:
Defra EFs, updated Oct 2010. Table 6k.</t>
      </text>
    </comment>
    <comment authorId="0" ref="C42">
      <text>
        <t xml:space="preserve">bulldog:
Defra EFs, updated Oct 2010. Table 6l. </t>
      </text>
    </comment>
    <comment authorId="0" ref="C43">
      <text>
        <t xml:space="preserve">bulldog:
Defra EFs, updated Oct 2010. Table 6l. </t>
      </text>
    </comment>
    <comment authorId="0" ref="C44">
      <text>
        <t xml:space="preserve">bulldog:
Defra EFs, updated Oct 2010. Table 6l. </t>
      </text>
    </comment>
    <comment authorId="0" ref="C45">
      <text>
        <t xml:space="preserve">bulldog:
Defra EFs, updated Oct 2010. Table 6l. </t>
      </text>
    </comment>
    <comment authorId="0" ref="C46">
      <text>
        <t xml:space="preserve">bulldog:
Defra EFs, updated Oct 2010. Table 6l. </t>
      </text>
    </comment>
    <comment authorId="0" ref="C47">
      <text>
        <t xml:space="preserve">bulldog:
Defra EFs, updated Oct 2010. Table 6l. </t>
      </text>
    </comment>
    <comment authorId="0" ref="C48">
      <text>
        <t xml:space="preserve">bulldog:
Defra EFs, updated Oct 2010. Table 6l. </t>
      </text>
    </comment>
    <comment authorId="0" ref="C49">
      <text>
        <t xml:space="preserve">bulldog:
Defra EFs, updated Oct 2010. Table 6l. </t>
      </text>
    </comment>
    <comment authorId="0" ref="C50">
      <text>
        <t xml:space="preserve">bulldog:
Defra EFs, updated Oct 2010. Table 6l. </t>
      </text>
    </comment>
    <comment authorId="0" ref="C51">
      <text>
        <t xml:space="preserve">bulldog:
bulldog:
US EPA guidance on "Optional emisisons from …", Table 2</t>
      </text>
    </comment>
    <comment authorId="0" ref="C52">
      <text>
        <t xml:space="preserve">bulldog:
bulldog:
US EPA guidance on "Optional emisisons from …", Table 8</t>
      </text>
    </comment>
    <comment authorId="0" ref="C53">
      <text>
        <t xml:space="preserve">bulldog:
bulldog:
US EPA guidance on "Optional emisisons from …", Table 8</t>
      </text>
    </comment>
    <comment authorId="0" ref="C54">
      <text>
        <t xml:space="preserve">bulldog:
bulldog:
US EPA guidance on "Optional emisisons from …", Table 8</t>
      </text>
    </comment>
    <comment authorId="0" ref="C55">
      <text>
        <t xml:space="preserve">bulldog:
bulldog:
US EPA guidance on "Optional emisisons from …", Table 8</t>
      </text>
    </comment>
    <comment authorId="0" ref="C57">
      <text>
        <t xml:space="preserve">bulldog:
bulldog:
US EPA guidance on "Optional emisisons from …", Table 3</t>
      </text>
    </comment>
    <comment authorId="0" ref="C58">
      <text>
        <t xml:space="preserve">bulldog:
bulldog:
US EPA guidance on "Optional emisisons from …", Table 3</t>
      </text>
    </comment>
    <comment authorId="0" ref="C59">
      <text>
        <t xml:space="preserve">bulldog:
bulldog:
US EPA guidance on "Optional emisisons from …", Table 3</t>
      </text>
    </comment>
    <comment authorId="0" ref="C60">
      <text>
        <t xml:space="preserve">bulldog:
Defra EFs, updated Oct 2010. Table 6k.</t>
      </text>
    </comment>
  </commentList>
</comments>
</file>

<file path=xl/sharedStrings.xml><?xml version="1.0" encoding="utf-8"?>
<sst xmlns="http://schemas.openxmlformats.org/spreadsheetml/2006/main" count="4483" uniqueCount="490">
  <si>
    <r>
      <rPr>
        <rFont val="Tahoma"/>
        <b/>
        <color rgb="FF969696"/>
        <sz val="14.0"/>
      </rPr>
      <t>Mobile Combustion</t>
    </r>
    <r>
      <rPr>
        <rFont val="Tahoma"/>
        <color rgb="FF969696"/>
        <sz val="14.0"/>
      </rPr>
      <t xml:space="preserve">
GHG Emissions Calculation Tool
</t>
    </r>
    <r>
      <rPr>
        <rFont val="Tahoma"/>
        <color rgb="FF969696"/>
        <sz val="9.0"/>
      </rPr>
      <t>Version 2.6</t>
    </r>
  </si>
  <si>
    <t>Introduction</t>
  </si>
  <si>
    <r>
      <rPr>
        <rFont val="Arial"/>
        <sz val="10.0"/>
      </rPr>
      <t xml:space="preserve">This tool calculates the CO2, CH4 and N2O emissions from:
     </t>
    </r>
    <r>
      <rPr>
        <rFont val="Webdings"/>
        <sz val="6.0"/>
      </rPr>
      <t>n</t>
    </r>
    <r>
      <rPr>
        <rFont val="Arial"/>
        <sz val="10.0"/>
      </rPr>
      <t xml:space="preserve"> Vehicles that are owned/controlled by you, including freight lorries.
     </t>
    </r>
    <r>
      <rPr>
        <rFont val="Webdings"/>
        <sz val="6.0"/>
      </rPr>
      <t>n</t>
    </r>
    <r>
      <rPr>
        <rFont val="Arial"/>
        <sz val="10.0"/>
      </rPr>
      <t xml:space="preserve"> Public transport by road, rail, air and water.
     </t>
    </r>
    <r>
      <rPr>
        <rFont val="Webdings"/>
        <sz val="6.0"/>
      </rPr>
      <t>n</t>
    </r>
    <r>
      <rPr>
        <rFont val="Arial"/>
        <sz val="10.0"/>
      </rPr>
      <t xml:space="preserve"> Mobile machinery, such as agricultural and construction equipment.</t>
    </r>
  </si>
  <si>
    <t>The tool uses default emission factors, which vary by country. Currently, separate sets of emission factors are available for the UK and US. For other countries, if more specific emission factors are not available, companies should select the ‘Other’ category. This category uses either global default values or UK-specific values -- it will therefore lead to less accurate calculations. On the settings tab, users can supply custom emission factors or adjust the default global warming potentials.</t>
  </si>
  <si>
    <r>
      <rPr>
        <rFont val="Arial"/>
        <b/>
        <i/>
        <sz val="10.0"/>
        <u/>
      </rPr>
      <t>What data do I need?</t>
    </r>
    <r>
      <rPr>
        <rFont val="Arial"/>
        <sz val="10.0"/>
      </rPr>
      <t xml:space="preserve">
Fuel use data are most accurate for calculating CO2 emissions, while distance-traveled data are most accurate for calculating CH4 and N2O emissions. So, for non-public transport sources, the recommended approach is to provide both fuel use and distance data. Where one type of data is unavailable, the tool uses fuel economy information (where available) to convert between these data types. Because CO2 contributes most to GHG emissions (&gt;95%), companies should first strive to improve their fuel use records.
Please note that the emission from on-road freight transport can be calculated using vehicle distance or weight-distance data.</t>
    </r>
  </si>
  <si>
    <t>Start Here</t>
  </si>
  <si>
    <t>Notes</t>
  </si>
  <si>
    <t>Select the action that you'd like to perform below:</t>
  </si>
  <si>
    <t>Multipliers or other corrections to account for radiative forcing may be applied to the GWP of emissions arising from aircraft transport. If  used, this should be documented in the inventory report.</t>
  </si>
  <si>
    <t xml:space="preserve">The emission factors used in this tool come from the UK Dept. for Environment, Food and Rural Affairs (DEFRA), the US Environmental Protection Agency (EPA) and the Intergovernmental Panel on Climate Change’s (IPCC) 2006 Guidelines for National Greenhouse Gas Inventories. The tool was developed by Clear Standards Inc. in collaboration with WRI.
Please cite this tool using the following format:
World Resources Institute (2015). GHG Protocol tool for mobile combustion. Version 2.6.
While the worksheets are largely self explanatory, for questions or suggestions on its contents, please contact the GHG Protocol at: ghgquestions@wri.org
Other tools can be downloaded from the GHG Protocol website.
</t>
  </si>
  <si>
    <r>
      <rPr>
        <rFont val="Arial"/>
        <b/>
        <color rgb="FF000000"/>
        <sz val="10.0"/>
      </rPr>
      <t xml:space="preserve">Total GHG Emissions, exclude Biofuel CO2
</t>
    </r>
    <r>
      <rPr>
        <rFont val="Arial"/>
        <b val="0"/>
        <color rgb="FF000000"/>
        <sz val="10.0"/>
      </rPr>
      <t>(metric tonnes CO2e)</t>
    </r>
  </si>
  <si>
    <r>
      <rPr>
        <rFont val="Arial"/>
        <b/>
        <sz val="10.0"/>
      </rPr>
      <t xml:space="preserve">Biofuel CO2 Emissions
</t>
    </r>
    <r>
      <rPr>
        <rFont val="Arial"/>
        <b val="0"/>
        <sz val="10.0"/>
      </rPr>
      <t>(metric tonnes)</t>
    </r>
  </si>
  <si>
    <t>The default emission factors are sourced from the US EPA Climate Leaders program or from the UK DEFRA (for air travel only).</t>
  </si>
  <si>
    <t>Activity Data</t>
  </si>
  <si>
    <t>Status</t>
  </si>
  <si>
    <t>Source Description</t>
  </si>
  <si>
    <t>Region</t>
  </si>
  <si>
    <t>Mode of Transport</t>
  </si>
  <si>
    <t>Scope</t>
  </si>
  <si>
    <t>Type of Activity Data</t>
  </si>
  <si>
    <t>Error Messages</t>
  </si>
  <si>
    <t>GHG Emissions</t>
  </si>
  <si>
    <t>CO2 in Factor Unit Conversion -Numerator</t>
  </si>
  <si>
    <t>CO2 in Factor Unit Conversion -Denominator</t>
  </si>
  <si>
    <t>CO2 Biomass in Factor Unit Conversion -Numerator</t>
  </si>
  <si>
    <t>CO2 Biomass in Factor Unit  Conversion -Denominator</t>
  </si>
  <si>
    <t>CH4 in Factor Unit Conversion -Numerator</t>
  </si>
  <si>
    <t>CH4 in Factor Unit  Conversion -Denominator</t>
  </si>
  <si>
    <t>N2O in Factor Unit Conversion -Numerator</t>
  </si>
  <si>
    <t>N2O in Factor Unit Conversion -Denominator</t>
  </si>
  <si>
    <t>CO2 IPCC GWP Values</t>
  </si>
  <si>
    <t>CH4IPCC GWP Values</t>
  </si>
  <si>
    <t>N20 IPCC GWP Values</t>
  </si>
  <si>
    <t>CO2Bio IPCC GWP Values</t>
  </si>
  <si>
    <t>Scope 1</t>
  </si>
  <si>
    <t>Scope 3</t>
  </si>
  <si>
    <t>All Scope</t>
  </si>
  <si>
    <t>Vehicle Unit dropdown</t>
  </si>
  <si>
    <t>Partial formual to calculate total GHG emissions</t>
  </si>
  <si>
    <t>Type of activitydata</t>
  </si>
  <si>
    <r>
      <rPr>
        <rFont val="Arial"/>
        <b/>
        <sz val="10.0"/>
      </rPr>
      <t xml:space="preserve">Vehicle Type </t>
    </r>
    <r>
      <rPr>
        <rFont val="Arial"/>
        <b val="0"/>
        <sz val="10.0"/>
      </rPr>
      <t>(For air transport, see footnote)</t>
    </r>
  </si>
  <si>
    <t>Distance Travelled</t>
  </si>
  <si>
    <t>Total Weight of Freight</t>
  </si>
  <si>
    <t># of Passenger</t>
  </si>
  <si>
    <t>Units of Measurement</t>
  </si>
  <si>
    <t>Fuel Used</t>
  </si>
  <si>
    <t>Fuel Amount</t>
  </si>
  <si>
    <t>Unit of Fuel Amount</t>
  </si>
  <si>
    <r>
      <rPr>
        <rFont val="Arial"/>
        <b/>
        <sz val="10.0"/>
      </rPr>
      <t xml:space="preserve">Fossil Fuel CO2
</t>
    </r>
    <r>
      <rPr>
        <rFont val="Arial"/>
        <b val="0"/>
        <sz val="10.0"/>
      </rPr>
      <t>(metric tonnes)</t>
    </r>
  </si>
  <si>
    <r>
      <rPr>
        <rFont val="Arial"/>
        <b/>
        <sz val="10.0"/>
      </rPr>
      <t xml:space="preserve">CH4
</t>
    </r>
    <r>
      <rPr>
        <rFont val="Arial"/>
        <b val="0"/>
        <sz val="10.0"/>
      </rPr>
      <t>(kilograms)</t>
    </r>
  </si>
  <si>
    <r>
      <rPr>
        <rFont val="Arial"/>
        <b/>
        <sz val="10.0"/>
      </rPr>
      <t xml:space="preserve">N2O
</t>
    </r>
    <r>
      <rPr>
        <rFont val="Arial"/>
        <b val="0"/>
        <sz val="10.0"/>
      </rPr>
      <t>(kilograms)</t>
    </r>
  </si>
  <si>
    <r>
      <rPr>
        <rFont val="Arial"/>
        <b/>
        <sz val="10.0"/>
      </rPr>
      <t xml:space="preserve">Total GHG Emissions, exclude Biofuel CO2
</t>
    </r>
    <r>
      <rPr>
        <rFont val="Arial"/>
        <b val="0"/>
        <sz val="10.0"/>
      </rPr>
      <t>(metric tonnes CO2e)</t>
    </r>
  </si>
  <si>
    <r>
      <rPr>
        <rFont val="Arial"/>
        <b/>
        <sz val="10.0"/>
      </rPr>
      <t xml:space="preserve">Biofuel CO2 Emissions
</t>
    </r>
    <r>
      <rPr>
        <rFont val="Arial"/>
        <b val="0"/>
        <sz val="10.0"/>
      </rPr>
      <t>(metric tonnes)</t>
    </r>
  </si>
  <si>
    <t>CO2 Factor</t>
  </si>
  <si>
    <t>CO2 Factor Unit - Numerator</t>
  </si>
  <si>
    <t>CO2 Factor Unit - Denominator</t>
  </si>
  <si>
    <t>CO2 Biomass Factor</t>
  </si>
  <si>
    <t>CO2 Biomass Factor Unit - Numerator</t>
  </si>
  <si>
    <t>CO2 Biomass Factor Unit - Denominator</t>
  </si>
  <si>
    <t>CH4 Factor</t>
  </si>
  <si>
    <t>CH4 Factor Unit - Numerator</t>
  </si>
  <si>
    <t>CH4 Factor Unit - Denominator</t>
  </si>
  <si>
    <t>N2O Factor</t>
  </si>
  <si>
    <t>N2O Factor Unit - Numerator</t>
  </si>
  <si>
    <t>N2O Factor Unit - Denominator</t>
  </si>
  <si>
    <t>Formula for Vehical dropdown</t>
  </si>
  <si>
    <t>Sub formula for CO2 Emission factors calulations</t>
  </si>
  <si>
    <t>Sub formula for BioFuel Emission factors calulations</t>
  </si>
  <si>
    <t>If range exist</t>
  </si>
  <si>
    <t>CO2 Factor Fuel Use</t>
  </si>
  <si>
    <t>CO2 Factor Distance Use</t>
  </si>
  <si>
    <t>CH4 Factor Fuel Use</t>
  </si>
  <si>
    <t>CH4 Factor Distance Use</t>
  </si>
  <si>
    <t>N2O Factor Fuel Use</t>
  </si>
  <si>
    <t>N2O Factor Distance Use</t>
  </si>
  <si>
    <t>BioFuel CO2 Factor Fuel Use</t>
  </si>
  <si>
    <t>BioFuel CO2 Factor Distance use</t>
  </si>
  <si>
    <t>CO2 For Road</t>
  </si>
  <si>
    <t>CO2 For Rail</t>
  </si>
  <si>
    <t>CO2 For Water</t>
  </si>
  <si>
    <t>CO2 For Aircraft</t>
  </si>
  <si>
    <t>CH4 For Road</t>
  </si>
  <si>
    <t>CH4 For Rail</t>
  </si>
  <si>
    <t>CH4 For Water</t>
  </si>
  <si>
    <t>CH4 For Aircraft</t>
  </si>
  <si>
    <t>N2O For Road</t>
  </si>
  <si>
    <t>N2O For Rail</t>
  </si>
  <si>
    <t>N2O For Water</t>
  </si>
  <si>
    <t>N2O For Aircraft</t>
  </si>
  <si>
    <t>BioFuel CO2 Raod</t>
  </si>
  <si>
    <t>BioFuel CO2 Rail</t>
  </si>
  <si>
    <t>BioFuel CO2 Water</t>
  </si>
  <si>
    <t>BioFuel CO2 Aircraft</t>
  </si>
  <si>
    <t xml:space="preserve"> </t>
  </si>
  <si>
    <t>ü</t>
  </si>
  <si>
    <r>
      <rPr>
        <rFont val="Arial"/>
        <b/>
        <color rgb="FF000000"/>
        <sz val="10.0"/>
      </rPr>
      <t>Total</t>
    </r>
    <r>
      <rPr>
        <rFont val="Arial"/>
        <b val="0"/>
        <color rgb="FF000000"/>
        <sz val="10.0"/>
      </rPr>
      <t xml:space="preserve"> (metric tonnes CO2e)</t>
    </r>
  </si>
  <si>
    <t xml:space="preserve">* Please note the following distance categories when calculating air transport emissions.  </t>
  </si>
  <si>
    <t xml:space="preserve">     Domestic = &lt; 463 km</t>
  </si>
  <si>
    <t xml:space="preserve">     Short-haul = ≥ 463 &lt;1108 km </t>
  </si>
  <si>
    <t xml:space="preserve">     Long haul = ≥ 1108 km</t>
  </si>
  <si>
    <t>Global Warming Potential</t>
  </si>
  <si>
    <t>Please select the appropriate Global Warming Potential value below:</t>
  </si>
  <si>
    <t>2014 IPCC Fifth Assessment Report</t>
  </si>
  <si>
    <t>Note: The Fifth Assessment Report GWP values used in this tool exclude climate–carbon feedbacks for non-CO2 emissions. Use of the latest GWP values is recommended.</t>
  </si>
  <si>
    <t>Custom Fuel Type</t>
  </si>
  <si>
    <t>Fuel</t>
  </si>
  <si>
    <t>Emission Factors</t>
  </si>
  <si>
    <t>Unit of Emission Factors</t>
  </si>
  <si>
    <t xml:space="preserve">Fossil CO2 </t>
  </si>
  <si>
    <t>CH4</t>
  </si>
  <si>
    <t>N2O</t>
  </si>
  <si>
    <t>Biofuel CO2</t>
  </si>
  <si>
    <r>
      <rPr>
        <rFont val="Arial"/>
        <b/>
        <sz val="10.0"/>
      </rPr>
      <t xml:space="preserve">Numerator
</t>
    </r>
    <r>
      <rPr>
        <rFont val="Arial"/>
        <b val="0"/>
        <sz val="10.0"/>
      </rPr>
      <t>(e.g., kg of GHG)</t>
    </r>
  </si>
  <si>
    <r>
      <rPr>
        <rFont val="Arial"/>
        <b/>
        <sz val="10.0"/>
      </rPr>
      <t xml:space="preserve">Denominator
</t>
    </r>
    <r>
      <rPr>
        <rFont val="Arial"/>
        <b val="0"/>
        <sz val="10.0"/>
      </rPr>
      <t>(e.g., tonne of fuel)</t>
    </r>
  </si>
  <si>
    <t>Custom Vehicle Type</t>
  </si>
  <si>
    <t>Vehicle</t>
  </si>
  <si>
    <r>
      <rPr>
        <rFont val="Arial"/>
        <b/>
        <sz val="10.0"/>
      </rPr>
      <t xml:space="preserve">Numerator
</t>
    </r>
    <r>
      <rPr>
        <rFont val="Arial"/>
        <b val="0"/>
        <sz val="10.0"/>
      </rPr>
      <t>(e.g., kg of GHG)</t>
    </r>
  </si>
  <si>
    <r>
      <rPr>
        <rFont val="Arial"/>
        <b/>
        <sz val="10.0"/>
      </rPr>
      <t xml:space="preserve">Denominator
</t>
    </r>
    <r>
      <rPr>
        <rFont val="Arial"/>
        <b val="0"/>
        <sz val="10.0"/>
      </rPr>
      <t>(e.g., kilometer)</t>
    </r>
  </si>
  <si>
    <t>Summary: Emissions by Scope</t>
  </si>
  <si>
    <t>Calculation Method</t>
  </si>
  <si>
    <t>Greenhouse gas</t>
  </si>
  <si>
    <t>Fossil Fuel Emissions</t>
  </si>
  <si>
    <r>
      <rPr>
        <rFont val="Arial"/>
        <b/>
        <sz val="10.0"/>
      </rPr>
      <t xml:space="preserve">Biofuel CO2 Emission
</t>
    </r>
    <r>
      <rPr>
        <rFont val="Arial"/>
        <b val="0"/>
        <sz val="10.0"/>
      </rPr>
      <t>(metric tonnes)</t>
    </r>
  </si>
  <si>
    <r>
      <rPr>
        <rFont val="Arial"/>
        <b/>
        <sz val="10.0"/>
      </rPr>
      <t xml:space="preserve">Scope 1
</t>
    </r>
    <r>
      <rPr>
        <rFont val="Arial"/>
        <b val="0"/>
        <sz val="10.0"/>
      </rPr>
      <t>(metric tonnes)</t>
    </r>
  </si>
  <si>
    <r>
      <rPr>
        <rFont val="Arial"/>
        <b/>
        <sz val="10.0"/>
      </rPr>
      <t xml:space="preserve">Scope 3
</t>
    </r>
    <r>
      <rPr>
        <rFont val="Arial"/>
        <b val="0"/>
        <sz val="10.0"/>
      </rPr>
      <t>(metric tonnes)</t>
    </r>
  </si>
  <si>
    <t>Fuel Use</t>
  </si>
  <si>
    <t>CO2</t>
  </si>
  <si>
    <t>Distance</t>
  </si>
  <si>
    <r>
      <rPr>
        <rFont val="Arial"/>
        <b/>
        <sz val="10.0"/>
      </rPr>
      <t>Total</t>
    </r>
    <r>
      <rPr>
        <rFont val="Arial"/>
        <b val="0"/>
        <sz val="10.0"/>
      </rPr>
      <t xml:space="preserve"> (metric tonnes CO2e)</t>
    </r>
  </si>
  <si>
    <t>Summary: Emissions by Mode of Transport</t>
  </si>
  <si>
    <r>
      <rPr>
        <rFont val="Arial"/>
        <b/>
        <sz val="10.0"/>
      </rPr>
      <t xml:space="preserve">Biofuel CO2 Emission
</t>
    </r>
    <r>
      <rPr>
        <rFont val="Arial"/>
        <b val="0"/>
        <sz val="10.0"/>
      </rPr>
      <t>(metric tonnes)</t>
    </r>
  </si>
  <si>
    <t>CH4 IPCC GWP Values</t>
  </si>
  <si>
    <t>N2O IPCC GWP Values</t>
  </si>
  <si>
    <t>Biofuel CO2 IPCC GWP Values</t>
  </si>
  <si>
    <r>
      <rPr>
        <rFont val="Arial"/>
        <b/>
        <sz val="10.0"/>
      </rPr>
      <t xml:space="preserve">Fossil Fuel CO2
</t>
    </r>
    <r>
      <rPr>
        <rFont val="Arial"/>
        <b val="0"/>
        <sz val="10.0"/>
      </rPr>
      <t>(metric tonnes)</t>
    </r>
  </si>
  <si>
    <r>
      <rPr>
        <rFont val="Arial"/>
        <b/>
        <sz val="10.0"/>
      </rPr>
      <t xml:space="preserve">CH4
</t>
    </r>
    <r>
      <rPr>
        <rFont val="Arial"/>
        <b val="0"/>
        <sz val="10.0"/>
      </rPr>
      <t>(kilograms)</t>
    </r>
  </si>
  <si>
    <r>
      <rPr>
        <rFont val="Arial"/>
        <b/>
        <sz val="10.0"/>
      </rPr>
      <t xml:space="preserve">N2O
</t>
    </r>
    <r>
      <rPr>
        <rFont val="Arial"/>
        <b val="0"/>
        <sz val="10.0"/>
      </rPr>
      <t>(kilograms)</t>
    </r>
  </si>
  <si>
    <t>Road</t>
  </si>
  <si>
    <t>Table for Chart</t>
  </si>
  <si>
    <t>Rail</t>
  </si>
  <si>
    <t>Water</t>
  </si>
  <si>
    <t>AirCraft</t>
  </si>
  <si>
    <t>Total Emissions</t>
  </si>
  <si>
    <r>
      <rPr>
        <rFont val="Arial"/>
        <b/>
        <sz val="10.0"/>
      </rPr>
      <t>Total GHG Emission</t>
    </r>
    <r>
      <rPr>
        <rFont val="Arial"/>
        <b val="0"/>
        <sz val="10.0"/>
      </rPr>
      <t xml:space="preserve"> (metric tonnes CO2e)</t>
    </r>
  </si>
  <si>
    <t>Revision History</t>
  </si>
  <si>
    <t>Version</t>
  </si>
  <si>
    <t>Revision Date</t>
  </si>
  <si>
    <t>Updated By</t>
  </si>
  <si>
    <t>Description</t>
  </si>
  <si>
    <t>2.0</t>
  </si>
  <si>
    <t>Richard Mak</t>
  </si>
  <si>
    <t>Initial 2.0 release</t>
  </si>
  <si>
    <t>2.1</t>
  </si>
  <si>
    <t>GHG Protocol</t>
  </si>
  <si>
    <t xml:space="preserve">Revised the emission factors for UK sources to be consistent with most recent guidance from UK DEFRA (dated October 2010; see http://www.defra.gov.uk/environment/business/reporting/conversion-factors.htm) </t>
  </si>
  <si>
    <t>2.2</t>
  </si>
  <si>
    <t>Corrected transcription error for US-based air freight transport emission factors</t>
  </si>
  <si>
    <t xml:space="preserve">2.3 </t>
  </si>
  <si>
    <t>Modified text in parts of the tool. Caculation formulae and emission factors were not adjusted.</t>
  </si>
  <si>
    <t>2.4</t>
  </si>
  <si>
    <t>Francis Gassert</t>
  </si>
  <si>
    <t>Removed error message</t>
  </si>
  <si>
    <t>2.5</t>
  </si>
  <si>
    <t>Adjusted conversion factors for measurement units to/from standard cubic feet and cubic feet</t>
  </si>
  <si>
    <t>2.6</t>
  </si>
  <si>
    <t>Added GWP values from IPCC's Fifth Assessment Report</t>
  </si>
  <si>
    <t>Activity Data Custom Messages</t>
  </si>
  <si>
    <t>Field 1</t>
  </si>
  <si>
    <t>Value 1</t>
  </si>
  <si>
    <t>Field 2</t>
  </si>
  <si>
    <t>Value 2</t>
  </si>
  <si>
    <t>Field 3</t>
  </si>
  <si>
    <t>Value 3</t>
  </si>
  <si>
    <t>Field 4</t>
  </si>
  <si>
    <t>Value 4</t>
  </si>
  <si>
    <t>Message</t>
  </si>
  <si>
    <t>Error Message?</t>
  </si>
  <si>
    <t>Vehicle Distance (e.g. Road Transport)</t>
  </si>
  <si>
    <t>Vehicle Type</t>
  </si>
  <si>
    <t>Bus - CNG</t>
  </si>
  <si>
    <t>Sorry. Emission factors are not available for CNG vehicles based on vehicle distance.</t>
  </si>
  <si>
    <t>Yes</t>
  </si>
  <si>
    <t>Light Goods Vehicle - CNG</t>
  </si>
  <si>
    <t>Heavy Duty Vehicle - Rigid - CNG</t>
  </si>
  <si>
    <t>Heavy Duty Vehicle - Articulated - CNG</t>
  </si>
  <si>
    <t>Passenger Car - Fuel Unknown</t>
  </si>
  <si>
    <t>Sorry. Emission factors based on vehicle distance are not available when the Fuel Used is not known.</t>
  </si>
  <si>
    <t>Light Goods Vehicle - Fuel Unknown</t>
  </si>
  <si>
    <t>Heavy Duty Vehicle - Rigid - Fuel Unknown</t>
  </si>
  <si>
    <t>Heavy Duty Vehicle - Articulated - Fuel Unknown</t>
  </si>
  <si>
    <t>*</t>
  </si>
  <si>
    <t>Unit of Distance</t>
  </si>
  <si>
    <t>Please select Unit of Distance</t>
  </si>
  <si>
    <t>Please enter Distance Travelled</t>
  </si>
  <si>
    <t>Please select Vehicle Type</t>
  </si>
  <si>
    <t>Please enter Unit of Fuel Amount</t>
  </si>
  <si>
    <t>Please enter Fuel Amount</t>
  </si>
  <si>
    <t>Please select Fuel Used</t>
  </si>
  <si>
    <t>Passenger Distance (e.g. Public Transport)</t>
  </si>
  <si>
    <t>Please enter # of Passengers</t>
  </si>
  <si>
    <t>Weight Distance (e.g. Freight Transport)</t>
  </si>
  <si>
    <t>Custom Fuel</t>
  </si>
  <si>
    <t>Please select Fuel Used. This selection allows users to use their own ‘custom’ emission factors that have been entered into the tool on the ‘Settings’ tab.</t>
  </si>
  <si>
    <t>Custom Vehicle</t>
  </si>
  <si>
    <t>Please select Vehicle Type. This selection allows users to use their own ‘custom’ emission factors that have been entered into the tool on the ‘Settings’ tab.</t>
  </si>
  <si>
    <t>Gross Weight</t>
  </si>
  <si>
    <t>Please enter gross weight of vehicle, which includes the weight of both the vehicle and the goods</t>
  </si>
  <si>
    <t>Fuel Use and Vehicle Distance</t>
  </si>
  <si>
    <t>Fuel use data are preferred for calculating CO2 emissions. Vehicle distance data are preferred for CH4 and N2O.</t>
  </si>
  <si>
    <t>No</t>
  </si>
  <si>
    <t>Other</t>
  </si>
  <si>
    <t>The default emission factors for "Other" regions are either global defaults (for CO2 emissions based on fuel use) or from UK DEFRA. These values should only be used in the absence of more specific emission factors.</t>
  </si>
  <si>
    <t>Emissions from freight transport can also be calculated using Vehicle distance data.</t>
  </si>
  <si>
    <t>Aircraft</t>
  </si>
  <si>
    <t>Sorry. Emission factors are not available to calculate the CH4 and N2O emissions (which contribute &lt;5% to the total GHG emissions from aircraft). Domestic’ flights are &lt; 300 miles/483 km; short-haul flights are ≥ 300 miles/483 km and &lt;700 miles/1126 km, and long haul flights are anything ≥ 700 miles/1126 km.</t>
  </si>
  <si>
    <t>UK</t>
  </si>
  <si>
    <t>The default emission factors are sourced from the UK DEFRA (http://www.defra.gov.uk/environment/business/reporting/pdf/passenger-transport.pdf).</t>
  </si>
  <si>
    <t>US</t>
  </si>
  <si>
    <t>Sorry. UK-specific emission factors are not available to calculate the CH4 and N2O emissions</t>
  </si>
  <si>
    <t>Master Conversion Table</t>
  </si>
  <si>
    <t>To Unit</t>
  </si>
  <si>
    <t>From Unit</t>
  </si>
  <si>
    <t>US Gallon</t>
  </si>
  <si>
    <t>UK Gallon</t>
  </si>
  <si>
    <t>Litre</t>
  </si>
  <si>
    <t>Barrel</t>
  </si>
  <si>
    <t>Standard Cubic Foot</t>
  </si>
  <si>
    <t>Cubic Foot</t>
  </si>
  <si>
    <t>Cubic Meter</t>
  </si>
  <si>
    <t>Metric Ton</t>
  </si>
  <si>
    <t>Kilogram</t>
  </si>
  <si>
    <t>Pound</t>
  </si>
  <si>
    <t>Short Ton</t>
  </si>
  <si>
    <t>Long Ton</t>
  </si>
  <si>
    <t>Gram</t>
  </si>
  <si>
    <t>Mile</t>
  </si>
  <si>
    <t>Kilometer</t>
  </si>
  <si>
    <t>Kilowatt Hour</t>
  </si>
  <si>
    <t>Therm</t>
  </si>
  <si>
    <t>BTU</t>
  </si>
  <si>
    <t>MMBTU</t>
  </si>
  <si>
    <t>Megajoule</t>
  </si>
  <si>
    <t>Gigajoule</t>
  </si>
  <si>
    <t>Tonne Mile</t>
  </si>
  <si>
    <t>Short Ton Mile</t>
  </si>
  <si>
    <t>Short Ton Kilometer</t>
  </si>
  <si>
    <t>Tonne Kilometer</t>
  </si>
  <si>
    <t>Passenger Mile</t>
  </si>
  <si>
    <t>Passenger Kilometer</t>
  </si>
  <si>
    <t>1 016.04691</t>
  </si>
  <si>
    <t>Lookups for Regions</t>
  </si>
  <si>
    <t>Lookups for Mode of Transport</t>
  </si>
  <si>
    <t>Lookups for Type of Activity Data</t>
  </si>
  <si>
    <t>Lookups for Scope</t>
  </si>
  <si>
    <t>Blank list</t>
  </si>
  <si>
    <t>Denominator lookup list</t>
  </si>
  <si>
    <t xml:space="preserve">Units </t>
  </si>
  <si>
    <t>IPCC GWP Version</t>
  </si>
  <si>
    <t>IPCC GWP</t>
  </si>
  <si>
    <t>1995 IPCC Second Assessment Report (SAR)</t>
  </si>
  <si>
    <t>2001 IPCC Third Assessment Report (TAR)</t>
  </si>
  <si>
    <t>2007 IPCC Fourth Assessment Report</t>
  </si>
  <si>
    <t>IPCC GWP Values</t>
  </si>
  <si>
    <t>Waste</t>
  </si>
  <si>
    <t>GWP Value</t>
  </si>
  <si>
    <t>Activity Data Columns</t>
  </si>
  <si>
    <t>Columns</t>
  </si>
  <si>
    <t>CO2 Emission Factors by Fuel</t>
  </si>
  <si>
    <t>CO2 - Biomass Fuel</t>
  </si>
  <si>
    <t>CO2 Unit - Numerator</t>
  </si>
  <si>
    <t>CO2 Unit - Denominator</t>
  </si>
  <si>
    <t>Default Scope</t>
  </si>
  <si>
    <t>Unit Type</t>
  </si>
  <si>
    <t>Jet Fuel</t>
  </si>
  <si>
    <t>Volume</t>
  </si>
  <si>
    <t>Aviation Gasoline</t>
  </si>
  <si>
    <t>Gasoline/Petrol</t>
  </si>
  <si>
    <t>On-Road Diesel Fuel</t>
  </si>
  <si>
    <t>Residual Fuel Oil (3s 5 and 6)</t>
  </si>
  <si>
    <t>LPG</t>
  </si>
  <si>
    <t>CNG</t>
  </si>
  <si>
    <t>LNG</t>
  </si>
  <si>
    <t>Ethanol</t>
  </si>
  <si>
    <t>100% Biodiesel</t>
  </si>
  <si>
    <t>E85 Ethanol/Gasoline</t>
  </si>
  <si>
    <t>B20 Biodiesel/Diesel</t>
  </si>
  <si>
    <t>CH4 and N2O Emission Factors by Fuel</t>
  </si>
  <si>
    <t>Transport and Fuel</t>
  </si>
  <si>
    <t>CH4 Unit - Numerator</t>
  </si>
  <si>
    <t>CH4 Unit - Denominator</t>
  </si>
  <si>
    <t>N2O Unit - Numerator</t>
  </si>
  <si>
    <t>N2O Unit - Denominator</t>
  </si>
  <si>
    <t>Train - Diesel Fuel</t>
  </si>
  <si>
    <t>Agricultural Equipment - Gasoline</t>
  </si>
  <si>
    <t>Agricultural Equipment - Diesel Fuel</t>
  </si>
  <si>
    <t>Construction Equipment - Gasoline</t>
  </si>
  <si>
    <t>Construction Equipment - Diesel Fuel</t>
  </si>
  <si>
    <t>Ship and Boat - Residual Fuel Oil</t>
  </si>
  <si>
    <t>Ship and Boat - Diesel Fuel</t>
  </si>
  <si>
    <t>Ship and Boat - Gasoline</t>
  </si>
  <si>
    <t>Bus - Ethanol</t>
  </si>
  <si>
    <t>Bus - Diesel</t>
  </si>
  <si>
    <t>Bus - Gasoline</t>
  </si>
  <si>
    <t>Passenger Car - Gasoline - Year 1984-1993</t>
  </si>
  <si>
    <t>Passenger Car - Gasoline - Year 1994</t>
  </si>
  <si>
    <t>Passenger Car - Gasoline - Year 1995</t>
  </si>
  <si>
    <t>Passenger Car - Gasoline - Year 1996</t>
  </si>
  <si>
    <t>Passenger Car - Gasoline - Year 1997</t>
  </si>
  <si>
    <t>Passenger Car - Gasoline - Year 1998</t>
  </si>
  <si>
    <t>Passenger Car - Gasoline - Year 1999</t>
  </si>
  <si>
    <t>Passenger Car - Gasoline - Year 2000</t>
  </si>
  <si>
    <t>Passenger Car - Gasoline - Year 2001</t>
  </si>
  <si>
    <t>Passenger Car - Gasoline - Year 2002</t>
  </si>
  <si>
    <t>Passenger Car - Gasoline - Year 2003</t>
  </si>
  <si>
    <t>Passenger Car - Gasoline - Year 2004</t>
  </si>
  <si>
    <t>Passenger Car - Gasoline - Year 2005-present</t>
  </si>
  <si>
    <t>Passenger Car - Diesel - Year 1960-1982</t>
  </si>
  <si>
    <t>Passenger Car - Diesel - Year 1983-present</t>
  </si>
  <si>
    <t>Light Goods Vehicle - LPG</t>
  </si>
  <si>
    <t>Light Goods Vehicle - Ethanol</t>
  </si>
  <si>
    <t>Light Goods Vehicle - Gasoline - Year 1987-1993</t>
  </si>
  <si>
    <t>Light Goods Vehicle - Gasoline - Year 1994</t>
  </si>
  <si>
    <t>Light Goods Vehicle - Gasoline - Year 1995</t>
  </si>
  <si>
    <t>Light Goods Vehicle - Gasoline - Year 1996</t>
  </si>
  <si>
    <t>Light Goods Vehicle - Gasoline - Year 1997</t>
  </si>
  <si>
    <t>Light Goods Vehicle - Gasoline - Year 1998</t>
  </si>
  <si>
    <t>Light Goods Vehicle - Gasoline - Year 1999</t>
  </si>
  <si>
    <t>Light Goods Vehicle - Gasoline - Year 2000</t>
  </si>
  <si>
    <t>Light Goods Vehicle - Gasoline - Year 2001</t>
  </si>
  <si>
    <t>Light Goods Vehicle - Gasoline - Year 2002</t>
  </si>
  <si>
    <t>Light Goods Vehicle - Gasoline - Year 2003</t>
  </si>
  <si>
    <t>Light Goods Vehicle - Gasoline - Year 2004</t>
  </si>
  <si>
    <t>Light Goods Vehicle - Gasoline - Year 2005-present</t>
  </si>
  <si>
    <t>Light Goods Vehicle - Diesel - Year 1960-1982</t>
  </si>
  <si>
    <t>Light Goods Vehicle - Diesel - Year 1983-1995</t>
  </si>
  <si>
    <t>Light Goods Vehicle - Diesel - Year 1996-present</t>
  </si>
  <si>
    <t>Heavy Duty Vehicle - Rigid - Gasoline - Year 1985-1986</t>
  </si>
  <si>
    <t>Heavy Duty Vehicle - Rigid - Gasoline - Year 1987</t>
  </si>
  <si>
    <t>Heavy Duty Vehicle - Rigid - Gasoline - Year 1988-1989</t>
  </si>
  <si>
    <t>Heavy Duty Vehicle - Rigid - Gasoline - Year 1990-1995</t>
  </si>
  <si>
    <t>Heavy Duty Vehicle - Rigid - Gasoline - Year 1996</t>
  </si>
  <si>
    <t>Heavy Duty Vehicle - Rigid - Gasoline - Year 1997</t>
  </si>
  <si>
    <t>Heavy Duty Vehicle - Rigid - Gasoline - Year 1998</t>
  </si>
  <si>
    <t>Heavy Duty Vehicle - Rigid - Gasoline - Year 1999</t>
  </si>
  <si>
    <t>Heavy Duty Vehicle - Rigid - Gasoline - Year 2000</t>
  </si>
  <si>
    <t>Heavy Duty Vehicle - Rigid - Gasoline - Year 2001</t>
  </si>
  <si>
    <t>Heavy Duty Vehicle - Rigid - Gasoline - Year 2002</t>
  </si>
  <si>
    <t>Heavy Duty Vehicle - Rigid - Gasoline - Year 2003</t>
  </si>
  <si>
    <t>Heavy Duty Vehicle - Rigid - Gasoline - Year 2004</t>
  </si>
  <si>
    <t>Heavy Duty Vehicle - Rigid - Gasoline - Year 2005-present</t>
  </si>
  <si>
    <t>Heavy Duty Vehicle - Rigid - Diesel - Year 1960-present</t>
  </si>
  <si>
    <t>Heavy Duty Vehicle - Rigid - LNG</t>
  </si>
  <si>
    <t>Heavy Duty Vehicle - Rigid - LPG</t>
  </si>
  <si>
    <t>Heavy Duty Vehicle - Rigid - Ethanol</t>
  </si>
  <si>
    <t>Heavy Duty Vehicle - Articulated - Gasoline - Year 1985-1986</t>
  </si>
  <si>
    <t>Heavy Duty Vehicle - Articulated - Gasoline - Year 1987</t>
  </si>
  <si>
    <t>Heavy Duty Vehicle - Articulated - Gasoline - Year 1988-1989</t>
  </si>
  <si>
    <t>Heavy Duty Vehicle - Articulated - Gasoline - Year 1990-1995</t>
  </si>
  <si>
    <t>Heavy Duty Vehicle - Articulated - Gasoline - Year 1996</t>
  </si>
  <si>
    <t>Heavy Duty Vehicle - Articulated - Gasoline - Year 1997</t>
  </si>
  <si>
    <t>Heavy Duty Vehicle - Articulated - Gasoline - Year 1998</t>
  </si>
  <si>
    <t>Heavy Duty Vehicle - Articulated - Gasoline - Year 1999</t>
  </si>
  <si>
    <t>Heavy Duty Vehicle - Articulated - Gasoline - Year 2000</t>
  </si>
  <si>
    <t>Heavy Duty Vehicle - Articulated - Gasoline - Year 2001</t>
  </si>
  <si>
    <t>Heavy Duty Vehicle - Articulated - Gasoline - Year 2002</t>
  </si>
  <si>
    <t>Heavy Duty Vehicle - Articulated - Gasoline - Year 2003</t>
  </si>
  <si>
    <t>Heavy Duty Vehicle - Articulated - Gasoline - Year 2004</t>
  </si>
  <si>
    <t>Heavy Duty Vehicle - Articulated - Gasoline - Year 2005-present</t>
  </si>
  <si>
    <t>Heavy Duty Vehicle - Articulated - Diesel - Year 1960-present</t>
  </si>
  <si>
    <t>Heavy Duty Vehicle - Articulated - LNG</t>
  </si>
  <si>
    <t>Heavy Duty Vehicle - Articulated - LPG</t>
  </si>
  <si>
    <t>Heavy Duty Vehicle - Articulated - Ethanol</t>
  </si>
  <si>
    <t>Motorbike - Non-Catalyst Control</t>
  </si>
  <si>
    <t>Motorbike - Uncontrolled</t>
  </si>
  <si>
    <t>Motorbike - Control Unknown</t>
  </si>
  <si>
    <t>CO2, CH4 and N2O Emission Factors for US by Vehicle Distance</t>
  </si>
  <si>
    <t>Vehicle and Fuel and Vehicle Year</t>
  </si>
  <si>
    <t>Fuel Efficiency</t>
  </si>
  <si>
    <t>Fuel Efficiency Unit - Numerator</t>
  </si>
  <si>
    <t>Fuel Efficiency Unit - Denominator</t>
  </si>
  <si>
    <t>CO2 Emission Factors for UK by Vehicle Distance</t>
  </si>
  <si>
    <t>Vehicle and Fuel and Engine Size</t>
  </si>
  <si>
    <t>Passenger Car - Petrol - Engine Size &lt;1.4 liter</t>
  </si>
  <si>
    <t>Passenger Car - Petrol - Engine Size 1.4 - 2.0 liters</t>
  </si>
  <si>
    <t>Passenger Car - Petrol - Engine Size &gt;2.0 liters</t>
  </si>
  <si>
    <t>Passenger Car - Petrol - Engine Size Unknown</t>
  </si>
  <si>
    <t>Passenger Car - Diesel - Engine Size &lt;1.7 liter</t>
  </si>
  <si>
    <t>Passenger Car - Diesel - Engine Size 1.7 - 2.0 liters</t>
  </si>
  <si>
    <t>Passenger Car - Diesel - Engine Size &gt;2.0 liters</t>
  </si>
  <si>
    <t>Passenger Car - Diesel - Engine Size Unknown</t>
  </si>
  <si>
    <t>Passenger Car - Hybrid - Engine Size 1.4 - 2.0 liters</t>
  </si>
  <si>
    <t>Passenger Car - Hybrid - Engine Size &gt;2.0 liters</t>
  </si>
  <si>
    <t>Passenger Car - Hybrid - Engine Size Unknown</t>
  </si>
  <si>
    <t>Passenger Car - LPG - Engine Size average</t>
  </si>
  <si>
    <t>Passenger Car - LPG - Engine Size medium</t>
  </si>
  <si>
    <t>Passenger Car - LPG - Engine Size large</t>
  </si>
  <si>
    <t>Passenger Car - CNG - Engine Size 1.4 - 2.0 liters</t>
  </si>
  <si>
    <t>Passenger Car - CNG - Engine Size &gt;2.0 liters</t>
  </si>
  <si>
    <t>Passenger Car - CNG - Engine Size Unknown</t>
  </si>
  <si>
    <t>Light Goods Vehicle (e.g. Van) - Petrol - Engine Size ≤1.25 tonnes</t>
  </si>
  <si>
    <t>Light Goods Vehicle (e.g. Van) - Diesel - Engine Size ≤3.5 tonnes</t>
  </si>
  <si>
    <t>Light Goods Vehicle (e.g. Van) - LPG - Engine Size ≤3.5 tonnes</t>
  </si>
  <si>
    <t>Light Goods Vehicle (e.g. Van) - CNG - Engine Size ≤3.5 tonnes</t>
  </si>
  <si>
    <t>Light Goods Vehicle (e.g. Van) - Fuel Unknown</t>
  </si>
  <si>
    <t>Motorbike - Engine Size ≤125 cc</t>
  </si>
  <si>
    <t>Motorbike - Engine Size &gt;125 and ≤500 cc</t>
  </si>
  <si>
    <t>Motorbike - Engine Size &gt;500 cc</t>
  </si>
  <si>
    <t>Motorbike - Engine Size Unknown</t>
  </si>
  <si>
    <t>HGV - Rigid - Engine Size 3.5 - 7.5 tonnes - 0% Weight Laden</t>
  </si>
  <si>
    <t>HGV - Rigid - Engine Size 3.5 - 7.5 tonnes - 50% Weight Laden</t>
  </si>
  <si>
    <t>HGV - Rigid - Engine Size 3.5 - 7.5 tonnes - 100% Weight Laden</t>
  </si>
  <si>
    <t>HGV - Rigid - Engine Size 3.5 - 7.5 tonnes - Default 41% Weight Laden</t>
  </si>
  <si>
    <t>HGV - Rigid - Engine Size 7.5 - 17 tonnes - 0% Weight Laden</t>
  </si>
  <si>
    <t>HGV - Rigid - Engine Size 7.5 - 17 tonnes - 50% Weight Laden</t>
  </si>
  <si>
    <t>HGV - Rigid - Engine Size 7.5 - 17 tonnes - 100% Weight Laden</t>
  </si>
  <si>
    <t>HGV - Rigid - Engine Size 7.5 - 17 tonnes - Default 41% Weight Laden</t>
  </si>
  <si>
    <t>HGV - Rigid - Engine Size &gt;17 tonnes - 0% Weight Laden</t>
  </si>
  <si>
    <t>HGV - Rigid - Engine Size &gt;17 tonnes - 50% Weight Laden</t>
  </si>
  <si>
    <t>HGV - Rigid - Engine Size &gt;17 tonnes - 100% Weight Laden</t>
  </si>
  <si>
    <t>HGV - Rigid - Engine Size &gt;17 tonnes - Default 53% Weight Laden</t>
  </si>
  <si>
    <t>HGV - Rigid - Engine Size Unknown - % Weight Laden</t>
  </si>
  <si>
    <t>HGV - Articulated - Engine Size 3.5 - 33 tonnes - 0% Weight Laden</t>
  </si>
  <si>
    <t>HGV - Articulated - Engine Size 3.5 - 33 tonnes - 50% Weight Laden</t>
  </si>
  <si>
    <t>HGV - Articulated - Engine Size 3.5 - 33 tonnes - 100% Weight Laden</t>
  </si>
  <si>
    <t>HGV - Articulated - Engine Size 3.5 - 33 tonnes - Default 45% Weight Laden</t>
  </si>
  <si>
    <t>HGV - Articulated - Engine Size &gt;33 tonnes - 0% Weight Laden</t>
  </si>
  <si>
    <t>HGV - Articulated - Engine Size &gt;33 tonnes - 50% Weight Laden</t>
  </si>
  <si>
    <t>HGV - Articulated - Engine Size &gt;33 tonnes - 100% Weight Laden</t>
  </si>
  <si>
    <t>HGV - Articulated - Engine Size &gt;33 tonnes - Default 61% Weight Laden</t>
  </si>
  <si>
    <t>HGV - Articulated - Engine Size Unknown</t>
  </si>
  <si>
    <t>HGV - Type Unknown</t>
  </si>
  <si>
    <t>CO2 Emission Factors by Weight Distance (i.e. Freight Transport)</t>
  </si>
  <si>
    <t>Vehicle and Size</t>
  </si>
  <si>
    <t>Air - Domestic</t>
  </si>
  <si>
    <t>Air - Short Haul</t>
  </si>
  <si>
    <t>Air - Long Haul</t>
  </si>
  <si>
    <t>Road Vehicle - HGV - Rigid - Engine Size 3.5 - 7.5 tonnes</t>
  </si>
  <si>
    <t>HGV and Light Goods Vehicle</t>
  </si>
  <si>
    <t>Road Vehicle - HGV - Rigid - Engine Size 7.5 - 17 tonnes</t>
  </si>
  <si>
    <t>Road Vehicle - HGV - Rigid - Engine Size &gt;17 tonnes</t>
  </si>
  <si>
    <t>Road Vehicle - HGV - Rigid - Engine Size Unknown</t>
  </si>
  <si>
    <t>Road Vehicle - HGV - Articulated - Engine Size 3.5 - 33 tonnes</t>
  </si>
  <si>
    <t>Road Vehicle - HGV - Articulated - Engine Size &gt;33 tonnes</t>
  </si>
  <si>
    <t>Road Vehicle - HGV - Articulated - Engine Size Unknown</t>
  </si>
  <si>
    <t>Road Vehicle - HGV - Type Unknown</t>
  </si>
  <si>
    <t>Road Vehicle - Light Goods Vehicle - Petro - Engine Size ≤1.25 tonnes</t>
  </si>
  <si>
    <t>Road Vehicle - Light Goods Vehicle - Diesel - Engine Size ≤3.5 tonnes</t>
  </si>
  <si>
    <t>Road Vehicle - Light Goods Vehicle - LPG or CNG - Engine Size ≤3.5 tonnes</t>
  </si>
  <si>
    <t>Road Vehicle - Light Goods Vehicle - Fuel Unknown</t>
  </si>
  <si>
    <t>Watercraft - Large RoPax Ferry</t>
  </si>
  <si>
    <t>Waterborne Craft</t>
  </si>
  <si>
    <t>Watercraft - Shipping - Small Tanker (844 tonnes deadweight)</t>
  </si>
  <si>
    <t>Watercraft - Shipping - Large Tanker (18371 tonnes deadweight)</t>
  </si>
  <si>
    <t>Watercraft - Shipping - Very Large Tanker (100000 tonnes deadweight)</t>
  </si>
  <si>
    <t>Watercraft - Shipping - Small Bulk Carrier (1720 tonnes deadweight)</t>
  </si>
  <si>
    <t>Watercraft - Shipping - Large Bulk Carrier (14201 tonnes deadweight)</t>
  </si>
  <si>
    <t>Watercraft - Shipping - Very Large Bulk Carrier (70000 tonnes deadweight)</t>
  </si>
  <si>
    <t>Watercraft - Shipping - Small Container Vessel (2500 tonnes deadweight)</t>
  </si>
  <si>
    <t>Watercraft - Shipping - Large Container Vessel (20000 tonnes deadweight)</t>
  </si>
  <si>
    <t>Road Vehicle - Light Goods Vehicle - Petrol - Engine Size &lt; 1.305 tonnes</t>
  </si>
  <si>
    <t>Road Vehicle - Light Goods Vehicle - Petrol - Engine Size 1.305 - 1.74 tonnes</t>
  </si>
  <si>
    <t>Road Vehicle - Light Goods Vehicle - Petrol - Engine Size 1.74 - 3.5 tonnes</t>
  </si>
  <si>
    <t>Road Vehicle - Light Goods Vehicle - Diesel - Engine Size &lt; 1.305 tonnes</t>
  </si>
  <si>
    <t>Road Vehicle - Light Goods Vehicle - Diesel - Engine Size 1.305 - 1.74 tonnes</t>
  </si>
  <si>
    <t>Road Vehicle - Light Goods Vehicle - Diesel - Engine Size 1.74 - 3.5 tonnes</t>
  </si>
  <si>
    <t>Road Vehicle - Light Goods Vehicle - Fuel and Engine Size Unknown</t>
  </si>
  <si>
    <t>CH4 and N2O Emission Factors by Weight Distance (i.e. Freight Transport)</t>
  </si>
  <si>
    <t>= Different emission factors provided between May and June 2008 US EPA guidance documents</t>
  </si>
  <si>
    <t>CO2, CH4 and N2O Emission Factors by Passenger Distance (i.e. Public Transport)</t>
  </si>
  <si>
    <t>Vehicle and Type</t>
  </si>
  <si>
    <t>Air</t>
  </si>
  <si>
    <t>Air - Short Haul - Seating Unknown</t>
  </si>
  <si>
    <t>Air - Short Haul - Economy Class</t>
  </si>
  <si>
    <t>Air - Short Haul - First/Business Class</t>
  </si>
  <si>
    <t>Air - Long Haul - Seating Unknown</t>
  </si>
  <si>
    <t>Air - Long Haul - Economy Class</t>
  </si>
  <si>
    <t>Air - Long Haul - Economy+ Class</t>
  </si>
  <si>
    <t>Air - Long Haul - Business Class</t>
  </si>
  <si>
    <t>Air - Long Haul - First Class</t>
  </si>
  <si>
    <t>Train - Light Rail</t>
  </si>
  <si>
    <t>Train - Tram</t>
  </si>
  <si>
    <t>Train - Average (Light Rail and Tram)</t>
  </si>
  <si>
    <t>Train - National Rail</t>
  </si>
  <si>
    <t>Train - Subway</t>
  </si>
  <si>
    <t>Taxi</t>
  </si>
  <si>
    <t>Bus - Local Bus</t>
  </si>
  <si>
    <t>Bus - Coach</t>
  </si>
  <si>
    <t>Bus - Type Unknown</t>
  </si>
  <si>
    <t>Large RoPax Ferry</t>
  </si>
  <si>
    <t>water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</si>
</sst>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lt;0.001]0.000E+00;0.000"/>
    <numFmt numFmtId="165" formatCode="0.0000000000"/>
    <numFmt numFmtId="166" formatCode="0.000"/>
    <numFmt numFmtId="167" formatCode="[$-409]mmmm\ d\,\ yyyy"/>
  </numFmts>
  <fonts count="21">
    <font>
      <sz val="10.0"/>
      <color rgb="FF000000"/>
      <name val="Arial"/>
      <scheme val="minor"/>
    </font>
    <font>
      <sz val="14.0"/>
      <color rgb="FF969696"/>
      <name val="Tahoma"/>
    </font>
    <font>
      <b/>
      <sz val="14.0"/>
      <color rgb="FF00ACA2"/>
      <name val="Tahoma"/>
    </font>
    <font>
      <sz val="10.0"/>
      <name val="Arial"/>
    </font>
    <font>
      <sz val="10.0"/>
      <name val="Arimo"/>
    </font>
    <font>
      <sz val="10.0"/>
      <color rgb="FF000000"/>
      <name val="Arial"/>
    </font>
    <font>
      <b/>
      <sz val="10.0"/>
      <color rgb="FF000000"/>
      <name val="Arial"/>
    </font>
    <font/>
    <font>
      <b/>
      <sz val="10.0"/>
      <name val="Arial"/>
    </font>
    <font>
      <b/>
      <i/>
      <sz val="10.0"/>
      <color rgb="FF000000"/>
      <name val="Arial"/>
    </font>
    <font>
      <sz val="8.0"/>
      <color rgb="FF000000"/>
      <name val="Arial"/>
    </font>
    <font>
      <sz val="14.0"/>
      <color rgb="FF000000"/>
      <name val="Noto Sans Symbols"/>
    </font>
    <font>
      <sz val="8.0"/>
      <name val="Arial"/>
    </font>
    <font>
      <b/>
      <sz val="10.0"/>
      <color rgb="FFFFFFFF"/>
      <name val="Arial"/>
    </font>
    <font>
      <b/>
      <i/>
      <sz val="10.0"/>
      <name val="Arial"/>
    </font>
    <font>
      <b/>
      <i/>
      <u/>
      <sz val="10.0"/>
      <name val="Arial"/>
    </font>
    <font>
      <i/>
      <u/>
      <sz val="10.0"/>
      <name val="Arial"/>
    </font>
    <font>
      <i/>
      <u/>
      <sz val="10.0"/>
      <name val="Arial"/>
    </font>
    <font>
      <b/>
      <i/>
      <u/>
      <sz val="10.0"/>
      <name val="Arial"/>
    </font>
    <font>
      <sz val="10.0"/>
      <color rgb="FFFFFFFF"/>
      <name val="Arial"/>
    </font>
    <font>
      <b/>
      <i/>
      <u/>
      <sz val="10.0"/>
      <name val="Arial"/>
    </font>
  </fonts>
  <fills count="7">
    <fill>
      <patternFill patternType="none"/>
    </fill>
    <fill>
      <patternFill patternType="lightGray"/>
    </fill>
    <fill>
      <patternFill patternType="solid">
        <fgColor rgb="FF73C167"/>
        <bgColor rgb="FF73C167"/>
      </patternFill>
    </fill>
    <fill>
      <patternFill patternType="solid">
        <fgColor rgb="FFCCFFFF"/>
        <bgColor rgb="FFCCFFFF"/>
      </patternFill>
    </fill>
    <fill>
      <patternFill patternType="solid">
        <fgColor rgb="FFFFFF99"/>
        <bgColor rgb="FFFFFF99"/>
      </patternFill>
    </fill>
    <fill>
      <patternFill patternType="solid">
        <fgColor rgb="FF99CC00"/>
        <bgColor rgb="FF99CC00"/>
      </patternFill>
    </fill>
    <fill>
      <patternFill patternType="solid">
        <fgColor rgb="FFFFFF00"/>
        <bgColor rgb="FFFFFF00"/>
      </patternFill>
    </fill>
  </fills>
  <borders count="105">
    <border/>
    <border>
      <left/>
      <right/>
      <top/>
      <bottom/>
    </border>
    <border>
      <left style="medium">
        <color rgb="FF808000"/>
      </left>
      <right style="thin">
        <color rgb="FF808000"/>
      </right>
      <top style="medium">
        <color rgb="FF808000"/>
      </top>
    </border>
    <border>
      <right style="medium">
        <color rgb="FF808000"/>
      </right>
      <top style="medium">
        <color rgb="FF808000"/>
      </top>
    </border>
    <border>
      <left style="medium">
        <color rgb="FF808000"/>
      </left>
      <right style="thin">
        <color rgb="FF808000"/>
      </right>
      <bottom style="thin">
        <color rgb="FF808000"/>
      </bottom>
    </border>
    <border>
      <right style="medium">
        <color rgb="FF808000"/>
      </right>
      <bottom style="hair">
        <color rgb="FF808000"/>
      </bottom>
    </border>
    <border>
      <left style="medium">
        <color rgb="FF808000"/>
      </left>
      <right style="thin">
        <color rgb="FF808000"/>
      </right>
      <top style="thin">
        <color rgb="FF808000"/>
      </top>
    </border>
    <border>
      <right style="medium">
        <color rgb="FF808000"/>
      </right>
      <top style="hair">
        <color rgb="FF808000"/>
      </top>
    </border>
    <border>
      <left style="medium">
        <color rgb="FF808000"/>
      </left>
      <right style="thin">
        <color rgb="FF808000"/>
      </right>
      <bottom style="medium">
        <color rgb="FF808000"/>
      </bottom>
    </border>
    <border>
      <right style="medium">
        <color rgb="FF808000"/>
      </right>
      <bottom style="medium">
        <color rgb="FF808000"/>
      </bottom>
    </border>
    <border>
      <left style="medium">
        <color rgb="FF808000"/>
      </left>
      <right style="medium">
        <color rgb="FF808000"/>
      </right>
      <top style="medium">
        <color rgb="FF808000"/>
      </top>
    </border>
    <border>
      <left style="medium">
        <color rgb="FF808000"/>
      </left>
      <top style="medium">
        <color rgb="FF808000"/>
      </top>
      <bottom style="thin">
        <color rgb="FF808000"/>
      </bottom>
    </border>
    <border>
      <top style="medium">
        <color rgb="FF808000"/>
      </top>
      <bottom style="thin">
        <color rgb="FF808000"/>
      </bottom>
    </border>
    <border>
      <right style="medium">
        <color rgb="FF808000"/>
      </right>
      <top style="medium">
        <color rgb="FF808000"/>
      </top>
      <bottom style="thin">
        <color rgb="FF808000"/>
      </bottom>
    </border>
    <border>
      <left/>
      <right style="thin">
        <color rgb="FF808000"/>
      </right>
      <top style="medium">
        <color rgb="FF808000"/>
      </top>
      <bottom style="thin">
        <color rgb="FF808000"/>
      </bottom>
    </border>
    <border>
      <left style="thin">
        <color rgb="FF808000"/>
      </left>
      <right style="thin">
        <color rgb="FF808000"/>
      </right>
      <top style="medium">
        <color rgb="FF808000"/>
      </top>
      <bottom style="thin">
        <color rgb="FF808000"/>
      </bottom>
    </border>
    <border>
      <left style="thin">
        <color rgb="FF808000"/>
      </left>
      <right style="thin">
        <color rgb="FF808000"/>
      </right>
      <top style="medium">
        <color rgb="FF808000"/>
      </top>
    </border>
    <border>
      <left/>
      <right style="medium">
        <color rgb="FF808000"/>
      </right>
      <top style="medium">
        <color rgb="FF808000"/>
      </top>
    </border>
    <border>
      <left/>
      <right/>
      <top style="medium">
        <color rgb="FF808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808000"/>
      </left>
      <right style="medium">
        <color rgb="FF808000"/>
      </right>
      <bottom/>
    </border>
    <border>
      <left style="medium">
        <color rgb="FF808000"/>
      </left>
      <right style="thin">
        <color rgb="FF808000"/>
      </right>
      <top style="thin">
        <color rgb="FF808000"/>
      </top>
      <bottom/>
    </border>
    <border>
      <left style="thin">
        <color rgb="FF808000"/>
      </left>
      <right style="thin">
        <color rgb="FF808000"/>
      </right>
      <top style="thin">
        <color rgb="FF808000"/>
      </top>
      <bottom style="medium">
        <color rgb="FF808000"/>
      </bottom>
    </border>
    <border>
      <left style="thin">
        <color rgb="FF808000"/>
      </left>
      <right/>
      <top style="thin">
        <color rgb="FF808000"/>
      </top>
      <bottom style="medium">
        <color rgb="FF808000"/>
      </bottom>
    </border>
    <border>
      <left style="thin">
        <color rgb="FF808000"/>
      </left>
      <right style="medium">
        <color rgb="FF808000"/>
      </right>
      <top style="thin">
        <color rgb="FF808000"/>
      </top>
      <bottom style="medium">
        <color rgb="FF808000"/>
      </bottom>
    </border>
    <border>
      <left style="medium">
        <color rgb="FF808000"/>
      </left>
      <right style="thin">
        <color rgb="FF808000"/>
      </right>
      <top style="thin">
        <color rgb="FF808000"/>
      </top>
      <bottom style="medium">
        <color rgb="FF808000"/>
      </bottom>
    </border>
    <border>
      <left style="thin">
        <color rgb="FF808000"/>
      </left>
      <right style="thin">
        <color rgb="FF808000"/>
      </right>
      <top style="thin">
        <color rgb="FF808000"/>
      </top>
      <bottom/>
    </border>
    <border>
      <left style="thin">
        <color rgb="FF808000"/>
      </left>
      <right style="medium">
        <color rgb="FF808000"/>
      </right>
      <top style="thin">
        <color rgb="FF808000"/>
      </top>
      <bottom/>
    </border>
    <border>
      <left style="thin">
        <color rgb="FF808000"/>
      </left>
      <right style="thin">
        <color rgb="FF808000"/>
      </right>
      <bottom/>
    </border>
    <border>
      <left/>
      <right style="medium">
        <color rgb="FF808000"/>
      </right>
      <bottom/>
    </border>
    <border>
      <left/>
      <right/>
      <bottom/>
    </border>
    <border>
      <left style="thin">
        <color rgb="FF000000"/>
      </left>
      <right style="thin">
        <color rgb="FF000000"/>
      </right>
      <bottom style="thin">
        <color rgb="FF000000"/>
      </bottom>
    </border>
    <border>
      <left style="thin">
        <color rgb="FF000000"/>
      </left>
      <right style="thin">
        <color rgb="FF000000"/>
      </right>
      <bottom/>
    </border>
    <border>
      <left style="medium">
        <color rgb="FF808000"/>
      </left>
      <right style="hair">
        <color rgb="FF808000"/>
      </right>
      <top style="medium">
        <color rgb="FF808000"/>
      </top>
    </border>
    <border>
      <left style="hair">
        <color rgb="FF808000"/>
      </left>
      <right style="hair">
        <color rgb="FF808000"/>
      </right>
      <top style="medium">
        <color rgb="FF808000"/>
      </top>
    </border>
    <border>
      <left style="hair">
        <color rgb="FF808000"/>
      </left>
      <top style="medium">
        <color rgb="FF808000"/>
      </top>
    </border>
    <border>
      <left style="thin">
        <color rgb="FF000000"/>
      </left>
      <top style="thin">
        <color rgb="FF000000"/>
      </top>
      <bottom style="thin">
        <color rgb="FF000000"/>
      </bottom>
    </border>
    <border>
      <left style="medium">
        <color rgb="FF808000"/>
      </left>
    </border>
    <border>
      <left style="medium">
        <color rgb="FF808000"/>
      </left>
      <right style="hair">
        <color rgb="FF808000"/>
      </right>
      <top style="hair">
        <color rgb="FF808000"/>
      </top>
      <bottom style="hair">
        <color rgb="FF808000"/>
      </bottom>
    </border>
    <border>
      <left style="hair">
        <color rgb="FF808000"/>
      </left>
      <right style="hair">
        <color rgb="FF808000"/>
      </right>
      <top style="hair">
        <color rgb="FF808000"/>
      </top>
      <bottom style="hair">
        <color rgb="FF808000"/>
      </bottom>
    </border>
    <border>
      <left style="hair">
        <color rgb="FF808000"/>
      </left>
      <top style="hair">
        <color rgb="FF808000"/>
      </top>
      <bottom style="hair">
        <color rgb="FF808000"/>
      </bottom>
    </border>
    <border>
      <left style="thin">
        <color rgb="FF000000"/>
      </left>
      <right style="thin">
        <color rgb="FF000000"/>
      </right>
      <top style="hair">
        <color rgb="FF808000"/>
      </top>
      <bottom style="hair">
        <color rgb="FF808000"/>
      </bottom>
    </border>
    <border>
      <left style="thin">
        <color rgb="FF000000"/>
      </left>
      <right style="medium">
        <color rgb="FF808000"/>
      </right>
      <top style="hair">
        <color rgb="FF808000"/>
      </top>
      <bottom style="hair">
        <color rgb="FF808000"/>
      </bottom>
    </border>
    <border>
      <right style="thin">
        <color rgb="FF000000"/>
      </right>
      <top style="hair">
        <color rgb="FF808000"/>
      </top>
      <bottom style="hair">
        <color rgb="FF808000"/>
      </bottom>
    </border>
    <border>
      <left style="thin">
        <color rgb="FF000000"/>
      </left>
      <right style="hair">
        <color rgb="FF808000"/>
      </right>
      <top style="hair">
        <color rgb="FF808000"/>
      </top>
      <bottom style="hair">
        <color rgb="FF808000"/>
      </bottom>
    </border>
    <border>
      <right style="thin">
        <color rgb="FF000000"/>
      </right>
      <top style="thin">
        <color rgb="FF000000"/>
      </top>
      <bottom style="thin">
        <color rgb="FF000000"/>
      </bottom>
    </border>
    <border>
      <right style="medium">
        <color rgb="FF808000"/>
      </right>
    </border>
    <border>
      <right style="hair">
        <color rgb="FF808000"/>
      </right>
      <bottom style="hair">
        <color rgb="FF808000"/>
      </bottom>
    </border>
    <border>
      <left style="hair">
        <color rgb="FF808000"/>
      </left>
      <right style="hair">
        <color rgb="FF808000"/>
      </right>
      <bottom style="hair">
        <color rgb="FF808000"/>
      </bottom>
    </border>
    <border>
      <left style="hair">
        <color rgb="FF808000"/>
      </left>
      <bottom style="hair">
        <color rgb="FF808000"/>
      </bottom>
    </border>
    <border>
      <right style="hair">
        <color rgb="FF808000"/>
      </right>
      <top style="hair">
        <color rgb="FF808000"/>
      </top>
      <bottom style="hair">
        <color rgb="FF808000"/>
      </bottom>
    </border>
    <border>
      <left style="medium">
        <color rgb="FF808000"/>
      </left>
      <right style="hair">
        <color rgb="FF808000"/>
      </right>
      <bottom style="hair">
        <color rgb="FF808000"/>
      </bottom>
    </border>
    <border>
      <left style="medium">
        <color rgb="FF808000"/>
      </left>
      <right style="hair">
        <color rgb="FF808000"/>
      </right>
    </border>
    <border>
      <left style="hair">
        <color rgb="FF808000"/>
      </left>
      <right style="hair">
        <color rgb="FF808000"/>
      </right>
    </border>
    <border>
      <left style="hair">
        <color rgb="FF808000"/>
      </left>
    </border>
    <border>
      <top style="hair">
        <color rgb="FF808000"/>
      </top>
      <bottom style="hair">
        <color rgb="FF808000"/>
      </bottom>
    </border>
    <border>
      <left style="medium">
        <color rgb="FF808000"/>
      </left>
      <right style="hair">
        <color rgb="FF808000"/>
      </right>
      <top style="hair">
        <color rgb="FF808000"/>
      </top>
    </border>
    <border>
      <left style="hair">
        <color rgb="FF808000"/>
      </left>
      <right style="hair">
        <color rgb="FF808000"/>
      </right>
      <top style="hair">
        <color rgb="FF808000"/>
      </top>
    </border>
    <border>
      <left style="hair">
        <color rgb="FF808000"/>
      </left>
      <top style="hair">
        <color rgb="FF808000"/>
      </top>
    </border>
    <border>
      <left style="medium">
        <color rgb="FF808000"/>
      </left>
      <right style="hair">
        <color rgb="FF808000"/>
      </right>
      <bottom style="medium">
        <color rgb="FF808000"/>
      </bottom>
    </border>
    <border>
      <left style="hair">
        <color rgb="FF808000"/>
      </left>
      <right style="hair">
        <color rgb="FF808000"/>
      </right>
      <bottom style="medium">
        <color rgb="FF808000"/>
      </bottom>
    </border>
    <border>
      <top style="medium">
        <color rgb="FF808000"/>
      </top>
    </border>
    <border>
      <left style="medium">
        <color rgb="FF808000"/>
      </left>
      <right style="medium">
        <color rgb="FF808000"/>
      </right>
      <top/>
      <bottom style="medium">
        <color rgb="FF808000"/>
      </bottom>
    </border>
    <border>
      <left style="medium">
        <color rgb="FF808000"/>
      </left>
      <right style="hair">
        <color rgb="FF808000"/>
      </right>
      <top style="medium">
        <color rgb="FF808000"/>
      </top>
      <bottom style="medium">
        <color rgb="FF808000"/>
      </bottom>
    </border>
    <border>
      <left/>
      <right style="hair">
        <color rgb="FF808000"/>
      </right>
      <top style="medium">
        <color rgb="FF808000"/>
      </top>
      <bottom style="medium">
        <color rgb="FF808000"/>
      </bottom>
    </border>
    <border>
      <left style="hair">
        <color rgb="FF808000"/>
      </left>
      <right style="medium">
        <color rgb="FF808000"/>
      </right>
      <top style="medium">
        <color rgb="FF808000"/>
      </top>
      <bottom style="medium">
        <color rgb="FF808000"/>
      </bottom>
    </border>
    <border>
      <left style="medium">
        <color rgb="FF808000"/>
      </left>
      <top style="medium">
        <color rgb="FF808000"/>
      </top>
      <bottom style="medium">
        <color rgb="FF808000"/>
      </bottom>
    </border>
    <border>
      <right style="medium">
        <color rgb="FF808000"/>
      </right>
      <top style="medium">
        <color rgb="FF808000"/>
      </top>
      <bottom style="medium">
        <color rgb="FF808000"/>
      </bottom>
    </border>
    <border>
      <left/>
      <right style="thin">
        <color rgb="FF808000"/>
      </right>
      <top style="thin">
        <color rgb="FF808000"/>
      </top>
      <bottom/>
    </border>
    <border>
      <left style="thin">
        <color rgb="FF808000"/>
      </left>
      <right/>
      <top style="thin">
        <color rgb="FF808000"/>
      </top>
      <bottom/>
    </border>
    <border>
      <left style="medium">
        <color rgb="FF808000"/>
      </left>
      <right style="hair">
        <color rgb="FF808000"/>
      </right>
      <top style="medium">
        <color rgb="FF808000"/>
      </top>
      <bottom style="hair">
        <color rgb="FF808000"/>
      </bottom>
    </border>
    <border>
      <left style="hair">
        <color rgb="FF808000"/>
      </left>
      <right style="hair">
        <color rgb="FF808000"/>
      </right>
      <top style="medium">
        <color rgb="FF808000"/>
      </top>
      <bottom style="hair">
        <color rgb="FF808000"/>
      </bottom>
    </border>
    <border>
      <left style="hair">
        <color rgb="FF808000"/>
      </left>
      <right style="medium">
        <color rgb="FF808000"/>
      </right>
      <top style="medium">
        <color rgb="FF808000"/>
      </top>
      <bottom style="hair">
        <color rgb="FF808000"/>
      </bottom>
    </border>
    <border>
      <left style="hair">
        <color rgb="FF808000"/>
      </left>
      <right style="medium">
        <color rgb="FF808000"/>
      </right>
      <top style="hair">
        <color rgb="FF808000"/>
      </top>
      <bottom style="hair">
        <color rgb="FF808000"/>
      </bottom>
    </border>
    <border>
      <left style="medium">
        <color rgb="FF808000"/>
      </left>
      <right style="hair">
        <color rgb="FF808000"/>
      </right>
      <top style="hair">
        <color rgb="FF808000"/>
      </top>
      <bottom style="medium">
        <color rgb="FF808000"/>
      </bottom>
    </border>
    <border>
      <left style="hair">
        <color rgb="FF808000"/>
      </left>
      <right style="hair">
        <color rgb="FF808000"/>
      </right>
      <top style="hair">
        <color rgb="FF808000"/>
      </top>
      <bottom style="medium">
        <color rgb="FF808000"/>
      </bottom>
    </border>
    <border>
      <left style="hair">
        <color rgb="FF808000"/>
      </left>
      <right style="medium">
        <color rgb="FF808000"/>
      </right>
      <top style="hair">
        <color rgb="FF808000"/>
      </top>
      <bottom style="medium">
        <color rgb="FF808000"/>
      </bottom>
    </border>
    <border>
      <left style="medium">
        <color rgb="FF808000"/>
      </left>
      <right style="medium">
        <color rgb="FF808000"/>
      </right>
      <bottom style="medium">
        <color rgb="FF808000"/>
      </bottom>
    </border>
    <border>
      <left/>
      <right style="thin">
        <color rgb="FF808000"/>
      </right>
      <top style="thin">
        <color rgb="FF808000"/>
      </top>
      <bottom style="medium">
        <color rgb="FF808000"/>
      </bottom>
    </border>
    <border>
      <left/>
      <right style="medium">
        <color rgb="FF808000"/>
      </right>
      <bottom style="medium">
        <color rgb="FF808000"/>
      </bottom>
    </border>
    <border>
      <left style="medium">
        <color rgb="FF808000"/>
      </left>
      <right/>
      <top style="medium">
        <color rgb="FF808000"/>
      </top>
      <bottom/>
    </border>
    <border>
      <left style="medium">
        <color rgb="FF808000"/>
      </left>
      <right style="medium">
        <color rgb="FF808000"/>
      </right>
      <top style="medium">
        <color rgb="FF808000"/>
      </top>
      <bottom style="medium">
        <color rgb="FF808000"/>
      </bottom>
    </border>
    <border>
      <left style="hair">
        <color rgb="FF808000"/>
      </left>
      <right style="medium">
        <color rgb="FF808000"/>
      </right>
      <top style="medium">
        <color rgb="FF808000"/>
      </top>
    </border>
    <border>
      <left style="hair">
        <color rgb="FF808000"/>
      </left>
      <right style="medium">
        <color rgb="FF808000"/>
      </right>
    </border>
    <border>
      <left style="hair">
        <color rgb="FF808000"/>
      </left>
      <right style="medium">
        <color rgb="FF808000"/>
      </right>
      <bottom style="hair">
        <color rgb="FF808000"/>
      </bottom>
    </border>
    <border>
      <left style="hair">
        <color rgb="FF808000"/>
      </left>
      <right style="medium">
        <color rgb="FF808000"/>
      </right>
      <top style="hair">
        <color rgb="FF808000"/>
      </top>
    </border>
    <border>
      <left style="medium">
        <color rgb="FF808000"/>
      </left>
      <top style="hair">
        <color rgb="FF808000"/>
      </top>
      <bottom style="medium">
        <color rgb="FF808000"/>
      </bottom>
    </border>
    <border>
      <right style="hair">
        <color rgb="FF808000"/>
      </right>
      <top style="hair">
        <color rgb="FF808000"/>
      </top>
      <bottom style="medium">
        <color rgb="FF808000"/>
      </bottom>
    </border>
    <border>
      <left style="medium">
        <color rgb="FF808000"/>
      </left>
      <top style="medium">
        <color rgb="FF808000"/>
      </top>
      <bottom/>
    </border>
    <border>
      <top style="medium">
        <color rgb="FF808000"/>
      </top>
      <bottom/>
    </border>
    <border>
      <right style="medium">
        <color rgb="FF808000"/>
      </right>
      <top style="medium">
        <color rgb="FF808000"/>
      </top>
      <bottom/>
    </border>
    <border>
      <left style="medium">
        <color rgb="FF808000"/>
      </left>
      <right/>
      <top/>
    </border>
    <border>
      <left style="medium">
        <color rgb="FF808000"/>
      </left>
      <right/>
      <bottom/>
    </border>
    <border>
      <left style="medium">
        <color rgb="FF808000"/>
      </left>
      <top style="hair">
        <color rgb="FF808000"/>
      </top>
      <bottom style="hair">
        <color rgb="FF808000"/>
      </bottom>
    </border>
    <border>
      <left style="hair">
        <color rgb="FF808000"/>
      </left>
      <top style="hair">
        <color rgb="FF808000"/>
      </top>
      <bottom style="medium">
        <color rgb="FF808000"/>
      </bottom>
    </border>
    <border>
      <top style="hair">
        <color rgb="FF808000"/>
      </top>
      <bottom style="medium">
        <color rgb="FF808000"/>
      </bottom>
    </border>
    <border>
      <bottom style="medium">
        <color rgb="FF808000"/>
      </bottom>
    </border>
    <border>
      <left/>
      <right style="medium">
        <color rgb="FF808000"/>
      </right>
      <top style="medium">
        <color rgb="FF808000"/>
      </top>
      <bottom style="medium">
        <color rgb="FF808000"/>
      </bottom>
    </border>
    <border>
      <right style="hair">
        <color rgb="FF808000"/>
      </right>
    </border>
    <border>
      <right style="medium">
        <color rgb="FF808000"/>
      </right>
      <top style="hair">
        <color rgb="FF808000"/>
      </top>
      <bottom style="hair">
        <color rgb="FF808000"/>
      </bottom>
    </border>
    <border>
      <bottom style="hair">
        <color rgb="FF808000"/>
      </bottom>
    </border>
    <border>
      <right style="hair">
        <color rgb="FF808000"/>
      </right>
      <top style="hair">
        <color rgb="FF808000"/>
      </top>
    </border>
    <border>
      <top style="hair">
        <color rgb="FF808000"/>
      </top>
    </border>
    <border>
      <right style="hair">
        <color rgb="FF808000"/>
      </right>
      <bottom style="medium">
        <color rgb="FF808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Alignment="1" applyFont="1">
      <alignment horizontal="right" shrinkToFit="0" vertical="top" wrapText="1"/>
    </xf>
    <xf borderId="0" fillId="0" fontId="2" numFmtId="0" xfId="0" applyAlignment="1" applyFont="1">
      <alignment horizontal="left" vertical="top"/>
    </xf>
    <xf borderId="0" fillId="0" fontId="3" numFmtId="0" xfId="0" applyFont="1"/>
    <xf borderId="0" fillId="0" fontId="3" numFmtId="0" xfId="0" applyAlignment="1" applyFont="1">
      <alignment shrinkToFit="0" vertical="top" wrapText="1"/>
    </xf>
    <xf borderId="0" fillId="0" fontId="3" numFmtId="0" xfId="0" applyAlignment="1" applyFont="1">
      <alignment vertical="top"/>
    </xf>
    <xf borderId="0" fillId="0" fontId="2" numFmtId="0" xfId="0" applyAlignment="1" applyFont="1">
      <alignment vertical="top"/>
    </xf>
    <xf borderId="0" fillId="0" fontId="4" numFmtId="0" xfId="0" applyAlignment="1" applyFont="1">
      <alignment vertical="top"/>
    </xf>
    <xf borderId="0" fillId="0" fontId="5" numFmtId="0" xfId="0" applyAlignment="1" applyFont="1">
      <alignment horizontal="left" vertical="top"/>
    </xf>
    <xf borderId="0" fillId="0" fontId="5" numFmtId="0" xfId="0" applyAlignment="1" applyFont="1">
      <alignment horizontal="left" vertical="center"/>
    </xf>
    <xf borderId="1" fillId="2" fontId="5" numFmtId="0" xfId="0" applyAlignment="1" applyBorder="1" applyFill="1" applyFont="1">
      <alignment horizontal="left" vertical="center"/>
    </xf>
    <xf borderId="2" fillId="2" fontId="6" numFmtId="0" xfId="0" applyAlignment="1" applyBorder="1" applyFont="1">
      <alignment horizontal="center" shrinkToFit="0" vertical="center" wrapText="1"/>
    </xf>
    <xf borderId="3" fillId="0" fontId="5" numFmtId="164" xfId="0" applyAlignment="1" applyBorder="1" applyFont="1" applyNumberFormat="1">
      <alignment horizontal="right" vertical="center"/>
    </xf>
    <xf borderId="0" fillId="0" fontId="5" numFmtId="164" xfId="0" applyAlignment="1" applyFont="1" applyNumberFormat="1">
      <alignment horizontal="left" vertical="center"/>
    </xf>
    <xf borderId="4" fillId="0" fontId="7" numFmtId="0" xfId="0" applyBorder="1" applyFont="1"/>
    <xf borderId="5" fillId="0" fontId="7" numFmtId="0" xfId="0" applyBorder="1" applyFont="1"/>
    <xf borderId="6" fillId="2" fontId="8" numFmtId="0" xfId="0" applyAlignment="1" applyBorder="1" applyFont="1">
      <alignment horizontal="center" shrinkToFit="0" vertical="center" wrapText="1"/>
    </xf>
    <xf borderId="7" fillId="0" fontId="5" numFmtId="164" xfId="0" applyAlignment="1" applyBorder="1" applyFont="1" applyNumberFormat="1">
      <alignment horizontal="right" vertical="center"/>
    </xf>
    <xf borderId="8" fillId="0" fontId="7" numFmtId="0" xfId="0" applyBorder="1" applyFont="1"/>
    <xf borderId="9" fillId="0" fontId="7" numFmtId="0" xfId="0" applyBorder="1" applyFont="1"/>
    <xf borderId="0" fillId="0" fontId="9" numFmtId="0" xfId="0" applyAlignment="1" applyFont="1">
      <alignment horizontal="left" shrinkToFit="0" wrapText="1"/>
    </xf>
    <xf borderId="0" fillId="0" fontId="2" numFmtId="0" xfId="0" applyAlignment="1" applyFont="1">
      <alignment horizontal="left"/>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10" fillId="2" fontId="8" numFmtId="0" xfId="0" applyAlignment="1" applyBorder="1" applyFont="1">
      <alignment horizontal="center" shrinkToFit="0" vertical="center" wrapText="1"/>
    </xf>
    <xf borderId="11" fillId="2" fontId="8" numFmtId="0" xfId="0" applyAlignment="1" applyBorder="1" applyFont="1">
      <alignment horizontal="center" shrinkToFit="0" vertical="center" wrapText="1"/>
    </xf>
    <xf borderId="12" fillId="0" fontId="7" numFmtId="0" xfId="0" applyBorder="1" applyFont="1"/>
    <xf borderId="13" fillId="0" fontId="7" numFmtId="0" xfId="0" applyBorder="1" applyFont="1"/>
    <xf borderId="14" fillId="3" fontId="8" numFmtId="0" xfId="0" applyAlignment="1" applyBorder="1" applyFill="1" applyFont="1">
      <alignment horizontal="center" shrinkToFit="0" vertical="center" wrapText="1"/>
    </xf>
    <xf borderId="15" fillId="3" fontId="8" numFmtId="0" xfId="0" applyAlignment="1" applyBorder="1" applyFont="1">
      <alignment horizontal="center" shrinkToFit="0" vertical="center" wrapText="1"/>
    </xf>
    <xf borderId="16" fillId="3" fontId="8" numFmtId="0" xfId="0" applyAlignment="1" applyBorder="1" applyFont="1">
      <alignment horizontal="center" shrinkToFit="0" vertical="center" wrapText="1"/>
    </xf>
    <xf borderId="17" fillId="3" fontId="8" numFmtId="0" xfId="0" applyAlignment="1" applyBorder="1" applyFont="1">
      <alignment horizontal="center" shrinkToFit="0" vertical="center" wrapText="1"/>
    </xf>
    <xf borderId="17" fillId="2" fontId="8" numFmtId="0" xfId="0" applyAlignment="1" applyBorder="1" applyFont="1">
      <alignment horizontal="center" shrinkToFit="0" vertical="center" wrapText="1"/>
    </xf>
    <xf borderId="18" fillId="2" fontId="8" numFmtId="0" xfId="0" applyAlignment="1" applyBorder="1" applyFont="1">
      <alignment horizontal="center" shrinkToFit="0" vertical="center" wrapText="1"/>
    </xf>
    <xf borderId="19" fillId="3" fontId="5" numFmtId="0" xfId="0" applyAlignment="1" applyBorder="1" applyFont="1">
      <alignment horizontal="center" shrinkToFit="0" vertical="center" wrapText="1"/>
    </xf>
    <xf borderId="20" fillId="3" fontId="5" numFmtId="0" xfId="0" applyAlignment="1" applyBorder="1" applyFont="1">
      <alignment horizontal="center" shrinkToFit="0" vertical="center" wrapText="1"/>
    </xf>
    <xf borderId="20" fillId="3" fontId="10" numFmtId="0" xfId="0" applyAlignment="1" applyBorder="1" applyFont="1">
      <alignment horizontal="center" shrinkToFit="0" vertical="center" wrapText="1"/>
    </xf>
    <xf borderId="21" fillId="0" fontId="7" numFmtId="0" xfId="0" applyBorder="1" applyFont="1"/>
    <xf borderId="22" fillId="2" fontId="8" numFmtId="0" xfId="0" applyAlignment="1" applyBorder="1" applyFont="1">
      <alignment horizontal="center" shrinkToFit="0" vertical="center" wrapText="1"/>
    </xf>
    <xf borderId="23" fillId="2" fontId="8" numFmtId="0" xfId="0" applyAlignment="1" applyBorder="1" applyFont="1">
      <alignment horizontal="center" shrinkToFit="0" vertical="center" wrapText="1"/>
    </xf>
    <xf borderId="24" fillId="2" fontId="8" numFmtId="0" xfId="0" applyAlignment="1" applyBorder="1" applyFont="1">
      <alignment horizontal="center" shrinkToFit="0" vertical="center" wrapText="1"/>
    </xf>
    <xf borderId="25" fillId="2" fontId="8" numFmtId="0" xfId="0" applyAlignment="1" applyBorder="1" applyFont="1">
      <alignment horizontal="center" shrinkToFit="0" vertical="center" wrapText="1"/>
    </xf>
    <xf borderId="26" fillId="2" fontId="8" numFmtId="0" xfId="0" applyAlignment="1" applyBorder="1" applyFont="1">
      <alignment horizontal="center" shrinkToFit="0" vertical="center" wrapText="1"/>
    </xf>
    <xf borderId="27" fillId="2" fontId="8" numFmtId="0" xfId="0" applyAlignment="1" applyBorder="1" applyFont="1">
      <alignment horizontal="center" shrinkToFit="0" vertical="center" wrapText="1"/>
    </xf>
    <xf borderId="28" fillId="2" fontId="8" numFmtId="0" xfId="0" applyAlignment="1" applyBorder="1" applyFont="1">
      <alignment horizontal="center" shrinkToFit="0" vertical="center" wrapText="1"/>
    </xf>
    <xf borderId="22" fillId="3" fontId="8" numFmtId="0" xfId="0" applyAlignment="1" applyBorder="1" applyFont="1">
      <alignment horizontal="center" shrinkToFit="0" vertical="center" wrapText="1"/>
    </xf>
    <xf borderId="27" fillId="3" fontId="8" numFmtId="0" xfId="0" applyAlignment="1" applyBorder="1" applyFont="1">
      <alignment horizontal="center" shrinkToFit="0" vertical="center" wrapText="1"/>
    </xf>
    <xf borderId="29" fillId="0" fontId="7" numFmtId="0" xfId="0" applyBorder="1" applyFont="1"/>
    <xf borderId="30" fillId="0" fontId="7" numFmtId="0" xfId="0" applyBorder="1" applyFont="1"/>
    <xf borderId="31" fillId="0" fontId="7" numFmtId="0" xfId="0" applyBorder="1" applyFont="1"/>
    <xf borderId="32" fillId="0" fontId="7" numFmtId="0" xfId="0" applyBorder="1" applyFont="1"/>
    <xf borderId="33" fillId="0" fontId="7" numFmtId="0" xfId="0" applyBorder="1" applyFont="1"/>
    <xf borderId="34" fillId="0" fontId="11" numFmtId="0" xfId="0" applyAlignment="1" applyBorder="1" applyFont="1">
      <alignment horizontal="center" vertical="center"/>
    </xf>
    <xf borderId="35" fillId="0" fontId="10" numFmtId="0" xfId="0" applyAlignment="1" applyBorder="1" applyFont="1">
      <alignment horizontal="left" vertical="center"/>
    </xf>
    <xf borderId="35" fillId="0" fontId="10" numFmtId="0" xfId="0" applyAlignment="1" applyBorder="1" applyFont="1">
      <alignment horizontal="right" vertical="center"/>
    </xf>
    <xf borderId="35" fillId="0" fontId="10" numFmtId="0" xfId="0" applyAlignment="1" applyBorder="1" applyFont="1">
      <alignment horizontal="left" shrinkToFit="0" vertical="top" wrapText="1"/>
    </xf>
    <xf borderId="35" fillId="0" fontId="10" numFmtId="164" xfId="0" applyAlignment="1" applyBorder="1" applyFont="1" applyNumberFormat="1">
      <alignment horizontal="right" vertical="center"/>
    </xf>
    <xf borderId="36" fillId="0" fontId="10" numFmtId="164" xfId="0" applyAlignment="1" applyBorder="1" applyFont="1" applyNumberFormat="1">
      <alignment horizontal="right" vertical="center"/>
    </xf>
    <xf borderId="20" fillId="0" fontId="10" numFmtId="165" xfId="0" applyAlignment="1" applyBorder="1" applyFont="1" applyNumberFormat="1">
      <alignment horizontal="left" vertical="center"/>
    </xf>
    <xf borderId="19" fillId="0" fontId="10" numFmtId="165" xfId="0" applyAlignment="1" applyBorder="1" applyFont="1" applyNumberFormat="1">
      <alignment horizontal="left" shrinkToFit="0" vertical="center" wrapText="1"/>
    </xf>
    <xf borderId="19" fillId="0" fontId="10" numFmtId="165" xfId="0" applyAlignment="1" applyBorder="1" applyFont="1" applyNumberFormat="1">
      <alignment horizontal="left" vertical="center"/>
    </xf>
    <xf borderId="19" fillId="2" fontId="10" numFmtId="165" xfId="0" applyAlignment="1" applyBorder="1" applyFont="1" applyNumberFormat="1">
      <alignment horizontal="left" vertical="center"/>
    </xf>
    <xf borderId="19" fillId="0" fontId="5" numFmtId="0" xfId="0" applyAlignment="1" applyBorder="1" applyFont="1">
      <alignment horizontal="left" vertical="top"/>
    </xf>
    <xf borderId="19" fillId="0" fontId="5" numFmtId="164" xfId="0" applyAlignment="1" applyBorder="1" applyFont="1" applyNumberFormat="1">
      <alignment horizontal="left" vertical="top"/>
    </xf>
    <xf borderId="37" fillId="0" fontId="5" numFmtId="0" xfId="0" applyAlignment="1" applyBorder="1" applyFont="1">
      <alignment horizontal="left" vertical="top"/>
    </xf>
    <xf borderId="38" fillId="0" fontId="5" numFmtId="0" xfId="0" applyAlignment="1" applyBorder="1" applyFont="1">
      <alignment horizontal="left" vertical="top"/>
    </xf>
    <xf borderId="39" fillId="0" fontId="11" numFmtId="0" xfId="0" applyAlignment="1" applyBorder="1" applyFont="1">
      <alignment horizontal="center" vertical="center"/>
    </xf>
    <xf borderId="40" fillId="0" fontId="10" numFmtId="0" xfId="0" applyAlignment="1" applyBorder="1" applyFont="1">
      <alignment horizontal="left" vertical="center"/>
    </xf>
    <xf borderId="40" fillId="0" fontId="10" numFmtId="0" xfId="0" applyAlignment="1" applyBorder="1" applyFont="1">
      <alignment horizontal="right" vertical="center"/>
    </xf>
    <xf borderId="40" fillId="0" fontId="10" numFmtId="0" xfId="0" applyAlignment="1" applyBorder="1" applyFont="1">
      <alignment horizontal="left" shrinkToFit="0" vertical="top" wrapText="1"/>
    </xf>
    <xf borderId="40" fillId="0" fontId="10" numFmtId="164" xfId="0" applyAlignment="1" applyBorder="1" applyFont="1" applyNumberFormat="1">
      <alignment horizontal="right" vertical="center"/>
    </xf>
    <xf borderId="41" fillId="0" fontId="10" numFmtId="164" xfId="0" applyAlignment="1" applyBorder="1" applyFont="1" applyNumberFormat="1">
      <alignment horizontal="right" vertical="center"/>
    </xf>
    <xf borderId="42" fillId="0" fontId="10" numFmtId="165" xfId="0" applyAlignment="1" applyBorder="1" applyFont="1" applyNumberFormat="1">
      <alignment horizontal="left" vertical="center"/>
    </xf>
    <xf borderId="43" fillId="0" fontId="10" numFmtId="165" xfId="0" applyAlignment="1" applyBorder="1" applyFont="1" applyNumberFormat="1">
      <alignment horizontal="left" vertical="center"/>
    </xf>
    <xf borderId="44" fillId="0" fontId="10" numFmtId="165" xfId="0" applyAlignment="1" applyBorder="1" applyFont="1" applyNumberFormat="1">
      <alignment horizontal="left" vertical="center"/>
    </xf>
    <xf borderId="45" fillId="0" fontId="10" numFmtId="165" xfId="0" applyAlignment="1" applyBorder="1" applyFont="1" applyNumberFormat="1">
      <alignment horizontal="left" vertical="center"/>
    </xf>
    <xf borderId="46" fillId="0" fontId="10" numFmtId="165" xfId="0" applyAlignment="1" applyBorder="1" applyFont="1" applyNumberFormat="1">
      <alignment horizontal="left" shrinkToFit="0" vertical="center" wrapText="1"/>
    </xf>
    <xf borderId="47" fillId="0" fontId="5" numFmtId="0" xfId="0" applyAlignment="1" applyBorder="1" applyFont="1">
      <alignment horizontal="left" vertical="top"/>
    </xf>
    <xf borderId="48" fillId="0" fontId="11" numFmtId="0" xfId="0" applyAlignment="1" applyBorder="1" applyFont="1">
      <alignment horizontal="center" vertical="center"/>
    </xf>
    <xf borderId="49" fillId="0" fontId="10" numFmtId="0" xfId="0" applyAlignment="1" applyBorder="1" applyFont="1">
      <alignment horizontal="left" vertical="center"/>
    </xf>
    <xf borderId="49" fillId="0" fontId="10" numFmtId="0" xfId="0" applyAlignment="1" applyBorder="1" applyFont="1">
      <alignment horizontal="right" vertical="center"/>
    </xf>
    <xf borderId="49" fillId="0" fontId="10" numFmtId="49" xfId="0" applyAlignment="1" applyBorder="1" applyFont="1" applyNumberFormat="1">
      <alignment horizontal="left" shrinkToFit="0" vertical="top" wrapText="1"/>
    </xf>
    <xf borderId="49" fillId="0" fontId="10" numFmtId="164" xfId="0" applyAlignment="1" applyBorder="1" applyFont="1" applyNumberFormat="1">
      <alignment horizontal="right" vertical="center"/>
    </xf>
    <xf borderId="50" fillId="0" fontId="10" numFmtId="164" xfId="0" applyAlignment="1" applyBorder="1" applyFont="1" applyNumberFormat="1">
      <alignment horizontal="right" vertical="center"/>
    </xf>
    <xf borderId="32" fillId="0" fontId="10" numFmtId="165" xfId="0" applyAlignment="1" applyBorder="1" applyFont="1" applyNumberFormat="1">
      <alignment horizontal="left" vertical="center"/>
    </xf>
    <xf borderId="51" fillId="0" fontId="11" numFmtId="0" xfId="0" applyAlignment="1" applyBorder="1" applyFont="1">
      <alignment horizontal="center" vertical="center"/>
    </xf>
    <xf borderId="40" fillId="0" fontId="10" numFmtId="49" xfId="0" applyAlignment="1" applyBorder="1" applyFont="1" applyNumberFormat="1">
      <alignment horizontal="left" shrinkToFit="0" vertical="top" wrapText="1"/>
    </xf>
    <xf borderId="52" fillId="0" fontId="11" numFmtId="0" xfId="0" applyAlignment="1" applyBorder="1" applyFont="1">
      <alignment horizontal="center" vertical="center"/>
    </xf>
    <xf borderId="53" fillId="0" fontId="11" numFmtId="0" xfId="0" applyAlignment="1" applyBorder="1" applyFont="1">
      <alignment horizontal="center" vertical="center"/>
    </xf>
    <xf borderId="54" fillId="0" fontId="10" numFmtId="0" xfId="0" applyAlignment="1" applyBorder="1" applyFont="1">
      <alignment horizontal="left" vertical="center"/>
    </xf>
    <xf borderId="54" fillId="0" fontId="10" numFmtId="0" xfId="0" applyAlignment="1" applyBorder="1" applyFont="1">
      <alignment horizontal="right" vertical="center"/>
    </xf>
    <xf borderId="54" fillId="0" fontId="10" numFmtId="49" xfId="0" applyAlignment="1" applyBorder="1" applyFont="1" applyNumberFormat="1">
      <alignment horizontal="left" shrinkToFit="0" vertical="top" wrapText="1"/>
    </xf>
    <xf borderId="54" fillId="0" fontId="10" numFmtId="164" xfId="0" applyAlignment="1" applyBorder="1" applyFont="1" applyNumberFormat="1">
      <alignment horizontal="right" vertical="center"/>
    </xf>
    <xf borderId="55" fillId="0" fontId="10" numFmtId="164" xfId="0" applyAlignment="1" applyBorder="1" applyFont="1" applyNumberFormat="1">
      <alignment horizontal="right" vertical="center"/>
    </xf>
    <xf borderId="56" fillId="0" fontId="5" numFmtId="0" xfId="0" applyAlignment="1" applyBorder="1" applyFont="1">
      <alignment horizontal="left" vertical="top"/>
    </xf>
    <xf borderId="57" fillId="0" fontId="11" numFmtId="0" xfId="0" applyAlignment="1" applyBorder="1" applyFont="1">
      <alignment horizontal="center" vertical="center"/>
    </xf>
    <xf borderId="58" fillId="0" fontId="10" numFmtId="0" xfId="0" applyAlignment="1" applyBorder="1" applyFont="1">
      <alignment horizontal="left" vertical="center"/>
    </xf>
    <xf borderId="58" fillId="0" fontId="10" numFmtId="0" xfId="0" applyAlignment="1" applyBorder="1" applyFont="1">
      <alignment horizontal="right" vertical="center"/>
    </xf>
    <xf borderId="58" fillId="0" fontId="10" numFmtId="49" xfId="0" applyAlignment="1" applyBorder="1" applyFont="1" applyNumberFormat="1">
      <alignment horizontal="left" shrinkToFit="0" vertical="top" wrapText="1"/>
    </xf>
    <xf borderId="58" fillId="0" fontId="10" numFmtId="164" xfId="0" applyAlignment="1" applyBorder="1" applyFont="1" applyNumberFormat="1">
      <alignment horizontal="right" vertical="center"/>
    </xf>
    <xf borderId="59" fillId="0" fontId="10" numFmtId="164" xfId="0" applyAlignment="1" applyBorder="1" applyFont="1" applyNumberFormat="1">
      <alignment horizontal="right" vertical="center"/>
    </xf>
    <xf borderId="46" fillId="0" fontId="10" numFmtId="165" xfId="0" applyAlignment="1" applyBorder="1" applyFont="1" applyNumberFormat="1">
      <alignment horizontal="left" vertical="center"/>
    </xf>
    <xf borderId="60" fillId="0" fontId="11" numFmtId="0" xfId="0" applyAlignment="1" applyBorder="1" applyFont="1">
      <alignment horizontal="center" vertical="center"/>
    </xf>
    <xf borderId="61" fillId="0" fontId="10" numFmtId="0" xfId="0" applyAlignment="1" applyBorder="1" applyFont="1">
      <alignment horizontal="left" vertical="center"/>
    </xf>
    <xf borderId="61" fillId="0" fontId="10" numFmtId="0" xfId="0" applyAlignment="1" applyBorder="1" applyFont="1">
      <alignment horizontal="right" vertical="center"/>
    </xf>
    <xf borderId="61" fillId="0" fontId="10" numFmtId="49" xfId="0" applyAlignment="1" applyBorder="1" applyFont="1" applyNumberFormat="1">
      <alignment horizontal="left" shrinkToFit="0" vertical="top" wrapText="1"/>
    </xf>
    <xf borderId="0" fillId="0" fontId="5" numFmtId="0" xfId="0" applyAlignment="1" applyFont="1">
      <alignment horizontal="center" vertical="center"/>
    </xf>
    <xf borderId="62" fillId="0" fontId="5" numFmtId="0" xfId="0" applyAlignment="1" applyBorder="1" applyFont="1">
      <alignment horizontal="center" vertical="center"/>
    </xf>
    <xf borderId="63" fillId="2" fontId="6" numFmtId="0" xfId="0" applyAlignment="1" applyBorder="1" applyFont="1">
      <alignment horizontal="center" vertical="center"/>
    </xf>
    <xf borderId="64" fillId="2" fontId="5" numFmtId="164" xfId="0" applyAlignment="1" applyBorder="1" applyFont="1" applyNumberFormat="1">
      <alignment horizontal="right" vertical="center"/>
    </xf>
    <xf borderId="65" fillId="2" fontId="5" numFmtId="164" xfId="0" applyAlignment="1" applyBorder="1" applyFont="1" applyNumberFormat="1">
      <alignment horizontal="right" vertical="center"/>
    </xf>
    <xf borderId="66" fillId="2" fontId="5" numFmtId="164" xfId="0" applyAlignment="1" applyBorder="1" applyFont="1" applyNumberFormat="1">
      <alignment horizontal="right" vertical="center"/>
    </xf>
    <xf borderId="0" fillId="0" fontId="10" numFmtId="165" xfId="0" applyAlignment="1" applyFont="1" applyNumberFormat="1">
      <alignment horizontal="left" vertical="center"/>
    </xf>
    <xf borderId="1" fillId="2" fontId="10" numFmtId="165" xfId="0" applyAlignment="1" applyBorder="1" applyFont="1" applyNumberFormat="1">
      <alignment horizontal="left" vertical="center"/>
    </xf>
    <xf borderId="19" fillId="0" fontId="5" numFmtId="0" xfId="0" applyAlignment="1" applyBorder="1" applyFont="1">
      <alignment horizontal="center" vertical="center"/>
    </xf>
    <xf borderId="19" fillId="0" fontId="5" numFmtId="164" xfId="0" applyAlignment="1" applyBorder="1" applyFont="1" applyNumberFormat="1">
      <alignment horizontal="center" vertical="center"/>
    </xf>
    <xf borderId="0" fillId="0" fontId="2" numFmtId="0" xfId="0" applyAlignment="1" applyFont="1">
      <alignment horizontal="left" vertical="center"/>
    </xf>
    <xf borderId="67" fillId="0" fontId="5" numFmtId="0" xfId="0" applyAlignment="1" applyBorder="1" applyFont="1">
      <alignment vertical="center"/>
    </xf>
    <xf borderId="68" fillId="0" fontId="7" numFmtId="0" xfId="0" applyBorder="1" applyFont="1"/>
    <xf borderId="0" fillId="0" fontId="5" numFmtId="0" xfId="0" applyAlignment="1" applyFont="1">
      <alignment vertical="center"/>
    </xf>
    <xf borderId="69" fillId="2" fontId="8" numFmtId="0" xfId="0" applyAlignment="1" applyBorder="1" applyFont="1">
      <alignment horizontal="center" shrinkToFit="0" vertical="center" wrapText="1"/>
    </xf>
    <xf borderId="70" fillId="2" fontId="8" numFmtId="0" xfId="0" applyAlignment="1" applyBorder="1" applyFont="1">
      <alignment horizontal="center" shrinkToFit="0" vertical="center" wrapText="1"/>
    </xf>
    <xf borderId="71" fillId="0" fontId="10" numFmtId="0" xfId="0" applyAlignment="1" applyBorder="1" applyFont="1">
      <alignment horizontal="left" vertical="center"/>
    </xf>
    <xf borderId="72" fillId="0" fontId="10" numFmtId="0" xfId="0" applyAlignment="1" applyBorder="1" applyFont="1">
      <alignment horizontal="right" vertical="center"/>
    </xf>
    <xf borderId="72" fillId="0" fontId="10" numFmtId="0" xfId="0" applyAlignment="1" applyBorder="1" applyFont="1">
      <alignment horizontal="left" vertical="center"/>
    </xf>
    <xf borderId="73" fillId="0" fontId="10" numFmtId="0" xfId="0" applyAlignment="1" applyBorder="1" applyFont="1">
      <alignment horizontal="left" vertical="center"/>
    </xf>
    <xf borderId="39" fillId="0" fontId="10" numFmtId="0" xfId="0" applyAlignment="1" applyBorder="1" applyFont="1">
      <alignment horizontal="left" vertical="center"/>
    </xf>
    <xf borderId="74" fillId="0" fontId="10" numFmtId="0" xfId="0" applyAlignment="1" applyBorder="1" applyFont="1">
      <alignment horizontal="left" vertical="center"/>
    </xf>
    <xf borderId="75" fillId="0" fontId="10" numFmtId="0" xfId="0" applyAlignment="1" applyBorder="1" applyFont="1">
      <alignment horizontal="left" vertical="center"/>
    </xf>
    <xf borderId="76" fillId="0" fontId="10" numFmtId="0" xfId="0" applyAlignment="1" applyBorder="1" applyFont="1">
      <alignment horizontal="right" vertical="center"/>
    </xf>
    <xf borderId="76" fillId="0" fontId="10" numFmtId="0" xfId="0" applyAlignment="1" applyBorder="1" applyFont="1">
      <alignment horizontal="left" vertical="center"/>
    </xf>
    <xf borderId="77" fillId="0" fontId="10" numFmtId="0" xfId="0" applyAlignment="1" applyBorder="1" applyFont="1">
      <alignment horizontal="left" vertical="center"/>
    </xf>
    <xf borderId="78" fillId="0" fontId="7" numFmtId="0" xfId="0" applyBorder="1" applyFont="1"/>
    <xf borderId="79" fillId="2" fontId="8" numFmtId="0" xfId="0" applyAlignment="1" applyBorder="1" applyFont="1">
      <alignment horizontal="center" shrinkToFit="0" vertical="center" wrapText="1"/>
    </xf>
    <xf borderId="80" fillId="0" fontId="7" numFmtId="0" xfId="0" applyBorder="1" applyFont="1"/>
    <xf borderId="0" fillId="0" fontId="3" numFmtId="0" xfId="0" applyAlignment="1" applyFont="1">
      <alignment horizontal="center" vertical="center"/>
    </xf>
    <xf borderId="10" fillId="2" fontId="8" numFmtId="0" xfId="0" applyAlignment="1" applyBorder="1" applyFont="1">
      <alignment horizontal="center" vertical="center"/>
    </xf>
    <xf borderId="17" fillId="2" fontId="8" numFmtId="0" xfId="0" applyAlignment="1" applyBorder="1" applyFont="1">
      <alignment horizontal="center" vertical="center"/>
    </xf>
    <xf borderId="67" fillId="2" fontId="8" numFmtId="0" xfId="0" applyAlignment="1" applyBorder="1" applyFont="1">
      <alignment horizontal="center" vertical="center"/>
    </xf>
    <xf borderId="38" fillId="0" fontId="3" numFmtId="0" xfId="0" applyAlignment="1" applyBorder="1" applyFont="1">
      <alignment horizontal="center" vertical="center"/>
    </xf>
    <xf borderId="81" fillId="2" fontId="8" numFmtId="0" xfId="0" applyAlignment="1" applyBorder="1" applyFont="1">
      <alignment horizontal="center" shrinkToFit="0" vertical="center" wrapText="1"/>
    </xf>
    <xf borderId="81" fillId="4" fontId="8" numFmtId="0" xfId="0" applyAlignment="1" applyBorder="1" applyFill="1" applyFont="1">
      <alignment horizontal="center" vertical="center"/>
    </xf>
    <xf borderId="82" fillId="4" fontId="8" numFmtId="0" xfId="0" applyAlignment="1" applyBorder="1" applyFont="1">
      <alignment horizontal="center" vertical="center"/>
    </xf>
    <xf borderId="63" fillId="4" fontId="8" numFmtId="0" xfId="0" applyAlignment="1" applyBorder="1" applyFont="1">
      <alignment vertical="top"/>
    </xf>
    <xf borderId="34" fillId="0" fontId="12" numFmtId="0" xfId="0" applyAlignment="1" applyBorder="1" applyFont="1">
      <alignment horizontal="left" vertical="center"/>
    </xf>
    <xf borderId="72" fillId="0" fontId="12" numFmtId="0" xfId="0" applyAlignment="1" applyBorder="1" applyFont="1">
      <alignment horizontal="left" vertical="center"/>
    </xf>
    <xf borderId="72" fillId="0" fontId="12" numFmtId="164" xfId="0" applyBorder="1" applyFont="1" applyNumberFormat="1"/>
    <xf borderId="83" fillId="0" fontId="12" numFmtId="164" xfId="0" applyAlignment="1" applyBorder="1" applyFont="1" applyNumberFormat="1">
      <alignment horizontal="right" vertical="center"/>
    </xf>
    <xf borderId="38" fillId="0" fontId="3" numFmtId="0" xfId="0" applyBorder="1" applyFont="1"/>
    <xf borderId="0" fillId="0" fontId="3" numFmtId="166" xfId="0" applyFont="1" applyNumberFormat="1"/>
    <xf borderId="53" fillId="0" fontId="7" numFmtId="0" xfId="0" applyBorder="1" applyFont="1"/>
    <xf borderId="40" fillId="0" fontId="12" numFmtId="0" xfId="0" applyAlignment="1" applyBorder="1" applyFont="1">
      <alignment horizontal="left" vertical="center"/>
    </xf>
    <xf borderId="40" fillId="0" fontId="12" numFmtId="164" xfId="0" applyBorder="1" applyFont="1" applyNumberFormat="1"/>
    <xf borderId="84" fillId="0" fontId="7" numFmtId="0" xfId="0" applyBorder="1" applyFont="1"/>
    <xf borderId="52" fillId="0" fontId="7" numFmtId="0" xfId="0" applyBorder="1" applyFont="1"/>
    <xf borderId="85" fillId="0" fontId="7" numFmtId="0" xfId="0" applyBorder="1" applyFont="1"/>
    <xf borderId="57" fillId="0" fontId="12" numFmtId="0" xfId="0" applyAlignment="1" applyBorder="1" applyFont="1">
      <alignment horizontal="left" vertical="center"/>
    </xf>
    <xf borderId="86" fillId="0" fontId="12" numFmtId="164" xfId="0" applyAlignment="1" applyBorder="1" applyFont="1" applyNumberFormat="1">
      <alignment horizontal="right" vertical="center"/>
    </xf>
    <xf borderId="87" fillId="2" fontId="8" numFmtId="0" xfId="0" applyAlignment="1" applyBorder="1" applyFont="1">
      <alignment horizontal="center" vertical="center"/>
    </xf>
    <xf borderId="88" fillId="0" fontId="7" numFmtId="0" xfId="0" applyBorder="1" applyFont="1"/>
    <xf borderId="76" fillId="0" fontId="3" numFmtId="164" xfId="0" applyAlignment="1" applyBorder="1" applyFont="1" applyNumberFormat="1">
      <alignment vertical="center"/>
    </xf>
    <xf borderId="77" fillId="0" fontId="3" numFmtId="164" xfId="0" applyAlignment="1" applyBorder="1" applyFont="1" applyNumberFormat="1">
      <alignment vertical="center"/>
    </xf>
    <xf borderId="62" fillId="0" fontId="3" numFmtId="0" xfId="0" applyBorder="1" applyFont="1"/>
    <xf borderId="89" fillId="2" fontId="8" numFmtId="0" xfId="0" applyAlignment="1" applyBorder="1" applyFont="1">
      <alignment horizontal="center"/>
    </xf>
    <xf borderId="90" fillId="0" fontId="7" numFmtId="0" xfId="0" applyBorder="1" applyFont="1"/>
    <xf borderId="91" fillId="0" fontId="7" numFmtId="0" xfId="0" applyBorder="1" applyFont="1"/>
    <xf borderId="92" fillId="4" fontId="8" numFmtId="0" xfId="0" applyAlignment="1" applyBorder="1" applyFont="1">
      <alignment horizontal="center" shrinkToFit="0" wrapText="1"/>
    </xf>
    <xf borderId="93" fillId="0" fontId="7" numFmtId="0" xfId="0" applyBorder="1" applyFont="1"/>
    <xf borderId="0" fillId="0" fontId="7" numFmtId="164" xfId="0" applyFont="1" applyNumberFormat="1"/>
    <xf borderId="94" fillId="2" fontId="8" numFmtId="0" xfId="0" applyAlignment="1" applyBorder="1" applyFont="1">
      <alignment horizontal="center" vertical="center"/>
    </xf>
    <xf borderId="51" fillId="0" fontId="7" numFmtId="0" xfId="0" applyBorder="1" applyFont="1"/>
    <xf borderId="40" fillId="0" fontId="3" numFmtId="164" xfId="0" applyAlignment="1" applyBorder="1" applyFont="1" applyNumberFormat="1">
      <alignment vertical="center"/>
    </xf>
    <xf borderId="74" fillId="0" fontId="3" numFmtId="164" xfId="0" applyAlignment="1" applyBorder="1" applyFont="1" applyNumberFormat="1">
      <alignment vertical="center"/>
    </xf>
    <xf borderId="95" fillId="0" fontId="3" numFmtId="164" xfId="0" applyAlignment="1" applyBorder="1" applyFont="1" applyNumberFormat="1">
      <alignment horizontal="center" vertical="center"/>
    </xf>
    <xf borderId="96" fillId="0" fontId="7" numFmtId="0" xfId="0" applyBorder="1" applyFont="1"/>
    <xf borderId="0" fillId="0" fontId="3" numFmtId="0" xfId="0" applyAlignment="1" applyFont="1">
      <alignment horizontal="left" vertical="top"/>
    </xf>
    <xf borderId="0" fillId="0" fontId="3" numFmtId="0" xfId="0" applyAlignment="1" applyFont="1">
      <alignment horizontal="left" shrinkToFit="0" vertical="top" wrapText="1"/>
    </xf>
    <xf borderId="82" fillId="2" fontId="8" numFmtId="0" xfId="0" applyAlignment="1" applyBorder="1" applyFont="1">
      <alignment horizontal="center" vertical="center"/>
    </xf>
    <xf borderId="82" fillId="2" fontId="8" numFmtId="0" xfId="0" applyAlignment="1" applyBorder="1" applyFont="1">
      <alignment horizontal="center" shrinkToFit="0" vertical="center" wrapText="1"/>
    </xf>
    <xf borderId="0" fillId="0" fontId="3" numFmtId="0" xfId="0" applyAlignment="1" applyFont="1">
      <alignment vertical="center"/>
    </xf>
    <xf borderId="71" fillId="0" fontId="12" numFmtId="49" xfId="0" applyAlignment="1" applyBorder="1" applyFont="1" applyNumberFormat="1">
      <alignment vertical="center"/>
    </xf>
    <xf borderId="72" fillId="0" fontId="12" numFmtId="167" xfId="0" applyAlignment="1" applyBorder="1" applyFont="1" applyNumberFormat="1">
      <alignment vertical="center"/>
    </xf>
    <xf borderId="72" fillId="0" fontId="12" numFmtId="0" xfId="0" applyAlignment="1" applyBorder="1" applyFont="1">
      <alignment vertical="center"/>
    </xf>
    <xf borderId="73" fillId="0" fontId="12" numFmtId="0" xfId="0" applyAlignment="1" applyBorder="1" applyFont="1">
      <alignment shrinkToFit="0" vertical="center" wrapText="1"/>
    </xf>
    <xf borderId="39" fillId="0" fontId="12" numFmtId="49" xfId="0" applyAlignment="1" applyBorder="1" applyFont="1" applyNumberFormat="1">
      <alignment vertical="center"/>
    </xf>
    <xf borderId="40" fillId="0" fontId="12" numFmtId="167" xfId="0" applyAlignment="1" applyBorder="1" applyFont="1" applyNumberFormat="1">
      <alignment vertical="center"/>
    </xf>
    <xf borderId="40" fillId="0" fontId="12" numFmtId="0" xfId="0" applyAlignment="1" applyBorder="1" applyFont="1">
      <alignment vertical="center"/>
    </xf>
    <xf borderId="74" fillId="0" fontId="12" numFmtId="0" xfId="0" applyAlignment="1" applyBorder="1" applyFont="1">
      <alignment shrinkToFit="0" vertical="center" wrapText="1"/>
    </xf>
    <xf quotePrefix="1" borderId="39" fillId="0" fontId="12" numFmtId="49" xfId="0" applyAlignment="1" applyBorder="1" applyFont="1" applyNumberFormat="1">
      <alignment vertical="center"/>
    </xf>
    <xf borderId="75" fillId="0" fontId="12" numFmtId="49" xfId="0" applyAlignment="1" applyBorder="1" applyFont="1" applyNumberFormat="1">
      <alignment vertical="center"/>
    </xf>
    <xf borderId="76" fillId="0" fontId="12" numFmtId="167" xfId="0" applyAlignment="1" applyBorder="1" applyFont="1" applyNumberFormat="1">
      <alignment vertical="center"/>
    </xf>
    <xf borderId="76" fillId="0" fontId="12" numFmtId="0" xfId="0" applyAlignment="1" applyBorder="1" applyFont="1">
      <alignment vertical="center"/>
    </xf>
    <xf borderId="77" fillId="0" fontId="12" numFmtId="0" xfId="0" applyAlignment="1" applyBorder="1" applyFont="1">
      <alignment shrinkToFit="0" vertical="center" wrapText="1"/>
    </xf>
    <xf borderId="0" fillId="0" fontId="3" numFmtId="0" xfId="0" applyAlignment="1" applyFont="1">
      <alignment shrinkToFit="0" vertical="center" wrapText="1"/>
    </xf>
    <xf borderId="1" fillId="5" fontId="13" numFmtId="0" xfId="0" applyAlignment="1" applyBorder="1" applyFill="1" applyFont="1">
      <alignment vertical="center"/>
    </xf>
    <xf borderId="97" fillId="0" fontId="3" numFmtId="0" xfId="0" applyAlignment="1" applyBorder="1" applyFont="1">
      <alignment vertical="center"/>
    </xf>
    <xf borderId="97" fillId="0" fontId="3" numFmtId="0" xfId="0" applyAlignment="1" applyBorder="1" applyFont="1">
      <alignment shrinkToFit="0" vertical="center" wrapText="1"/>
    </xf>
    <xf borderId="98" fillId="4" fontId="14" numFmtId="0" xfId="0" applyAlignment="1" applyBorder="1" applyFont="1">
      <alignment vertical="center"/>
    </xf>
    <xf borderId="82" fillId="4" fontId="14" numFmtId="0" xfId="0" applyAlignment="1" applyBorder="1" applyFont="1">
      <alignment vertical="center"/>
    </xf>
    <xf borderId="82" fillId="4" fontId="14" numFmtId="0" xfId="0" applyAlignment="1" applyBorder="1" applyFont="1">
      <alignment shrinkToFit="0" vertical="center" wrapText="1"/>
    </xf>
    <xf borderId="0" fillId="0" fontId="15" numFmtId="0" xfId="0" applyAlignment="1" applyFont="1">
      <alignment vertical="center"/>
    </xf>
    <xf borderId="71" fillId="0" fontId="3" numFmtId="0" xfId="0" applyAlignment="1" applyBorder="1" applyFont="1">
      <alignment vertical="center"/>
    </xf>
    <xf borderId="99" fillId="0" fontId="3" numFmtId="0" xfId="0" applyAlignment="1" applyBorder="1" applyFont="1">
      <alignment vertical="center"/>
    </xf>
    <xf borderId="99" fillId="0" fontId="3" numFmtId="0" xfId="0" applyAlignment="1" applyBorder="1" applyFont="1">
      <alignment shrinkToFit="0" vertical="center" wrapText="1"/>
    </xf>
    <xf borderId="47" fillId="0" fontId="3" numFmtId="0" xfId="0" applyAlignment="1" applyBorder="1" applyFont="1">
      <alignment vertical="center"/>
    </xf>
    <xf borderId="39" fillId="0" fontId="3" numFmtId="0" xfId="0" applyAlignment="1" applyBorder="1" applyFont="1">
      <alignment vertical="center"/>
    </xf>
    <xf borderId="51" fillId="0" fontId="3" numFmtId="0" xfId="0" applyAlignment="1" applyBorder="1" applyFont="1">
      <alignment vertical="center"/>
    </xf>
    <xf borderId="100" fillId="0" fontId="3" numFmtId="0" xfId="0" applyAlignment="1" applyBorder="1" applyFont="1">
      <alignment vertical="center"/>
    </xf>
    <xf borderId="56" fillId="0" fontId="3" numFmtId="0" xfId="0" applyAlignment="1" applyBorder="1" applyFont="1">
      <alignment vertical="center"/>
    </xf>
    <xf borderId="48" fillId="0" fontId="3" numFmtId="0" xfId="0" applyAlignment="1" applyBorder="1" applyFont="1">
      <alignment vertical="center"/>
    </xf>
    <xf borderId="5" fillId="0" fontId="3" numFmtId="0" xfId="0" applyAlignment="1" applyBorder="1" applyFont="1">
      <alignment vertical="center"/>
    </xf>
    <xf borderId="101" fillId="0" fontId="3" numFmtId="0" xfId="0" applyAlignment="1" applyBorder="1" applyFont="1">
      <alignment vertical="center"/>
    </xf>
    <xf borderId="102" fillId="0" fontId="3" numFmtId="0" xfId="0" applyAlignment="1" applyBorder="1" applyFont="1">
      <alignment vertical="center"/>
    </xf>
    <xf borderId="7" fillId="0" fontId="3" numFmtId="0" xfId="0" applyAlignment="1" applyBorder="1" applyFont="1">
      <alignment vertical="center"/>
    </xf>
    <xf borderId="103" fillId="0" fontId="3" numFmtId="0" xfId="0" applyAlignment="1" applyBorder="1" applyFont="1">
      <alignment vertical="center"/>
    </xf>
    <xf borderId="48" fillId="0" fontId="3" numFmtId="0" xfId="0" applyAlignment="1" applyBorder="1" applyFont="1">
      <alignment shrinkToFit="0" vertical="center" wrapText="1"/>
    </xf>
    <xf borderId="52" fillId="0" fontId="3" numFmtId="0" xfId="0" applyAlignment="1" applyBorder="1" applyFont="1">
      <alignment vertical="center"/>
    </xf>
    <xf borderId="40" fillId="0" fontId="3" numFmtId="0" xfId="0" applyAlignment="1" applyBorder="1" applyFont="1">
      <alignment vertical="center"/>
    </xf>
    <xf borderId="51" fillId="0" fontId="3" numFmtId="0" xfId="0" applyAlignment="1" applyBorder="1" applyFont="1">
      <alignment shrinkToFit="0" vertical="center" wrapText="1"/>
    </xf>
    <xf borderId="58" fillId="0" fontId="3" numFmtId="0" xfId="0" applyAlignment="1" applyBorder="1" applyFont="1">
      <alignment vertical="center"/>
    </xf>
    <xf borderId="102" fillId="0" fontId="3" numFmtId="0" xfId="0" applyAlignment="1" applyBorder="1" applyFont="1">
      <alignment shrinkToFit="0" vertical="center" wrapText="1"/>
    </xf>
    <xf borderId="86" fillId="0" fontId="3" numFmtId="0" xfId="0" applyAlignment="1" applyBorder="1" applyFont="1">
      <alignment vertical="center"/>
    </xf>
    <xf borderId="74" fillId="0" fontId="3" numFmtId="0" xfId="0" applyAlignment="1" applyBorder="1" applyFont="1">
      <alignment vertical="center"/>
    </xf>
    <xf borderId="49" fillId="0" fontId="3" numFmtId="0" xfId="0" applyAlignment="1" applyBorder="1" applyFont="1">
      <alignment vertical="center"/>
    </xf>
    <xf borderId="85" fillId="0" fontId="3" numFmtId="0" xfId="0" applyAlignment="1" applyBorder="1" applyFont="1">
      <alignment vertical="center"/>
    </xf>
    <xf borderId="57" fillId="0" fontId="3" numFmtId="0" xfId="0" applyAlignment="1" applyBorder="1" applyFont="1">
      <alignment vertical="center"/>
    </xf>
    <xf borderId="84" fillId="0" fontId="3" numFmtId="0" xfId="0" applyAlignment="1" applyBorder="1" applyFont="1">
      <alignment vertical="center"/>
    </xf>
    <xf borderId="94" fillId="0" fontId="3" numFmtId="0" xfId="0" applyAlignment="1" applyBorder="1" applyFont="1">
      <alignment vertical="center"/>
    </xf>
    <xf borderId="75" fillId="0" fontId="3" numFmtId="0" xfId="0" applyAlignment="1" applyBorder="1" applyFont="1">
      <alignment vertical="center"/>
    </xf>
    <xf borderId="104" fillId="0" fontId="3" numFmtId="0" xfId="0" applyAlignment="1" applyBorder="1" applyFont="1">
      <alignment vertical="center"/>
    </xf>
    <xf borderId="104" fillId="0" fontId="3" numFmtId="0" xfId="0" applyAlignment="1" applyBorder="1" applyFont="1">
      <alignment shrinkToFit="0" vertical="center" wrapText="1"/>
    </xf>
    <xf borderId="9" fillId="0" fontId="3" numFmtId="0" xfId="0" applyAlignment="1" applyBorder="1" applyFont="1">
      <alignment vertical="center"/>
    </xf>
    <xf borderId="62" fillId="0" fontId="3" numFmtId="0" xfId="0" applyAlignment="1" applyBorder="1" applyFont="1">
      <alignment vertical="center"/>
    </xf>
    <xf borderId="1" fillId="5" fontId="13" numFmtId="0" xfId="0" applyBorder="1" applyFont="1"/>
    <xf borderId="0" fillId="0" fontId="13" numFmtId="0" xfId="0" applyFont="1"/>
    <xf borderId="0" fillId="0" fontId="16" numFmtId="0" xfId="0" applyAlignment="1" applyFont="1">
      <alignment horizontal="center"/>
    </xf>
    <xf borderId="0" fillId="0" fontId="17" numFmtId="0" xfId="0" applyFont="1"/>
    <xf borderId="0" fillId="0" fontId="14" numFmtId="0" xfId="0" applyFont="1"/>
    <xf borderId="0" fillId="0" fontId="8" numFmtId="0" xfId="0" applyFont="1"/>
    <xf borderId="0" fillId="0" fontId="18" numFmtId="0" xfId="0" applyFont="1"/>
    <xf borderId="0" fillId="0" fontId="6" numFmtId="0" xfId="0" applyFont="1"/>
    <xf borderId="1" fillId="5" fontId="19" numFmtId="0" xfId="0" applyBorder="1" applyFont="1"/>
    <xf borderId="1" fillId="0" fontId="3" numFmtId="0" xfId="0" applyBorder="1" applyFont="1"/>
    <xf borderId="1" fillId="0" fontId="8" numFmtId="0" xfId="0" applyBorder="1" applyFont="1"/>
    <xf borderId="1" fillId="6" fontId="3" numFmtId="0" xfId="0" applyBorder="1" applyFill="1" applyFont="1"/>
    <xf borderId="1" fillId="0" fontId="20" numFmtId="0" xfId="0" applyBorder="1" applyFont="1"/>
    <xf quotePrefix="1" borderId="0" fillId="0" fontId="3" numFmtId="0" xfId="0" applyFont="1"/>
  </cellXfs>
  <cellStyles count="1">
    <cellStyle xfId="0" name="Normal" builtinId="0"/>
  </cellStyles>
  <dxfs count="4">
    <dxf>
      <font>
        <color rgb="FFFFFFFF"/>
      </font>
      <fill>
        <patternFill patternType="none"/>
      </fill>
      <border/>
    </dxf>
    <dxf>
      <font>
        <b/>
        <color rgb="FFFF0000"/>
      </font>
      <fill>
        <patternFill patternType="none"/>
      </fill>
      <border/>
    </dxf>
    <dxf>
      <font>
        <b/>
        <color rgb="FF008000"/>
      </font>
      <fill>
        <patternFill patternType="none"/>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2310679611650487"/>
          <c:y val="0.24803149606299277"/>
          <c:w val="0.26019417475728157"/>
          <c:h val="0.5275590551181106"/>
        </c:manualLayout>
      </c:layout>
      <c:pieChart>
        <c:varyColors val="1"/>
        <c:ser>
          <c:idx val="0"/>
          <c:order val="0"/>
          <c:dPt>
            <c:idx val="0"/>
            <c:spPr>
              <a:solidFill>
                <a:srgbClr val="4285F4"/>
              </a:solidFill>
            </c:spPr>
          </c:dPt>
          <c:dLbls>
            <c:showLegendKey val="0"/>
            <c:showVal val="0"/>
            <c:showCatName val="0"/>
            <c:showSerName val="0"/>
            <c:showPercent val="1"/>
            <c:showBubbleSize val="0"/>
            <c:showLeaderLines val="1"/>
          </c:dLbls>
          <c:cat>
            <c:strRef>
              <c:f>Summary!$H$60:$K$60</c:f>
            </c:strRef>
          </c:cat>
          <c:val>
            <c:numRef>
              <c:f>Summary!$H$61:$K$61</c:f>
              <c:numCache/>
            </c:numRef>
          </c:val>
        </c:ser>
        <c:dLbls>
          <c:showLegendKey val="0"/>
          <c:showVal val="0"/>
          <c:showCatName val="0"/>
          <c:showSerName val="0"/>
          <c:showPercent val="0"/>
          <c:showBubbleSize val="0"/>
        </c:dLbls>
        <c:firstSliceAng val="0"/>
      </c:pieChart>
    </c:plotArea>
    <c:legend>
      <c:legendPos val="r"/>
      <c:layout>
        <c:manualLayout>
          <c:xMode val="edge"/>
          <c:yMode val="edge"/>
          <c:x val="0.8718446601941772"/>
          <c:y val="0.32283464566929215"/>
        </c:manualLayout>
      </c:layout>
      <c:overlay val="0"/>
      <c:txPr>
        <a:bodyPr/>
        <a:lstStyle/>
        <a:p>
          <a:pPr lvl="0">
            <a:defRPr b="0">
              <a:solidFill>
                <a:srgbClr val="1A1A1A"/>
              </a:solidFill>
              <a:latin typeface="+mn-lt"/>
            </a:defRPr>
          </a:pPr>
        </a:p>
      </c:txPr>
    </c:legend>
    <c:plotVisOnly val="0"/>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2455518147657421"/>
          <c:y val="0.2661870503597123"/>
          <c:w val="0.24021373183605246"/>
          <c:h val="0.48561151079136683"/>
        </c:manualLayout>
      </c:layout>
      <c:pieChart>
        <c:varyColors val="1"/>
        <c:ser>
          <c:idx val="0"/>
          <c:order val="0"/>
          <c:dPt>
            <c:idx val="0"/>
            <c:spPr>
              <a:solidFill>
                <a:srgbClr val="4285F4"/>
              </a:solidFill>
            </c:spPr>
          </c:dPt>
          <c:dLbls>
            <c:showLegendKey val="0"/>
            <c:showVal val="0"/>
            <c:showCatName val="0"/>
            <c:showSerName val="0"/>
            <c:showPercent val="1"/>
            <c:showBubbleSize val="0"/>
            <c:showLeaderLines val="1"/>
          </c:dLbls>
          <c:cat>
            <c:strRef>
              <c:f>Summary!$H$26:$J$26</c:f>
            </c:strRef>
          </c:cat>
          <c:val>
            <c:numRef>
              <c:f>Summary!$H$27:$J$27</c:f>
              <c:numCache/>
            </c:numRef>
          </c:val>
        </c:ser>
        <c:dLbls>
          <c:showLegendKey val="0"/>
          <c:showVal val="0"/>
          <c:showCatName val="0"/>
          <c:showSerName val="0"/>
          <c:showPercent val="0"/>
          <c:showBubbleSize val="0"/>
        </c:dLbls>
        <c:firstSliceAng val="0"/>
      </c:pieChart>
    </c:plotArea>
    <c:legend>
      <c:legendPos val="r"/>
      <c:layout>
        <c:manualLayout>
          <c:xMode val="edge"/>
          <c:yMode val="edge"/>
          <c:x val="0.713523692100765"/>
          <c:y val="0.3597122302158273"/>
        </c:manualLayout>
      </c:layout>
      <c:overlay val="0"/>
      <c:txPr>
        <a:bodyPr/>
        <a:lstStyle/>
        <a:p>
          <a:pPr lvl="0">
            <a:defRPr b="0">
              <a:solidFill>
                <a:srgbClr val="1A1A1A"/>
              </a:solidFill>
              <a:latin typeface="+mn-lt"/>
            </a:defRPr>
          </a:pPr>
        </a:p>
      </c:txPr>
    </c:legend>
    <c:plotVisOnly val="0"/>
  </c:chart>
</c:chartSpace>
</file>

<file path=xl/drawings/_rels/drawing1.xml.rels><?xml version="1.0" encoding="UTF-8" standalone="yes"?><Relationships xmlns="http://schemas.openxmlformats.org/package/2006/relationships"><Relationship Id="rId1" Type="http://schemas.openxmlformats.org/officeDocument/2006/relationships/hyperlink" Target="#'Activity Data'!A1"/><Relationship Id="rId2" Type="http://schemas.openxmlformats.org/officeDocument/2006/relationships/hyperlink" Target="#Settings!A1"/><Relationship Id="rId3" Type="http://schemas.openxmlformats.org/officeDocument/2006/relationships/hyperlink" Target="#Summary!A1"/><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228600</xdr:colOff>
      <xdr:row>15</xdr:row>
      <xdr:rowOff>9525</xdr:rowOff>
    </xdr:from>
    <xdr:ext cx="2238375" cy="381000"/>
    <xdr:sp macro="" textlink="">
      <xdr:nvSpPr>
        <xdr:cNvPr id="9" name="TextBox 8">
          <a:hlinkClick r:id="rId1"/>
          <a:extLst>
            <a:ext uri="{FF2B5EF4-FFF2-40B4-BE49-F238E27FC236}"/>
          </a:extLst>
        </xdr:cNvPr>
        <xdr:cNvSpPr txBox="1"/>
      </xdr:nvSpPr>
      <xdr:spPr>
        <a:xfrm>
          <a:off x="419099" y="3248025"/>
          <a:ext cx="2240280" cy="381000"/>
        </a:xfrm>
        <a:prstGeom prst="rect">
          <a:avLst/>
        </a:prstGeom>
        <a:noFill/>
        <a:ln cmpd="sng" w="9525">
          <a:solidFill>
            <a:schemeClr val="lt1">
              <a:shade val="50000"/>
            </a:schemeClr>
          </a:solidFill>
        </a:ln>
        <a:effectLst>
          <a:outerShdw blurRad="50800" rotWithShape="0" algn="tl" dir="2700000" dist="38100">
            <a:prstClr val="black">
              <a:alpha val="40000"/>
            </a:prstClr>
          </a:outerShdw>
        </a:effectLst>
      </xdr:spPr>
      <xdr:style>
        <a:lnRef idx="0">
          <a:scrgbClr b="0" g="0" r="0"/>
        </a:lnRef>
        <a:fillRef idx="0">
          <a:scrgbClr b="0" g="0" r="0"/>
        </a:fillRef>
        <a:effectRef idx="0">
          <a:scrgbClr b="0" g="0" r="0"/>
        </a:effectRef>
        <a:fontRef idx="minor">
          <a:schemeClr val="dk1"/>
        </a:fontRef>
      </xdr:style>
      <xdr:txBody>
        <a:bodyPr anchorCtr="1" anchor="ctr" rtlCol="0" wrap="square"/>
        <a:lstStyle/>
        <a:p>
          <a:pPr lvl="0" algn="ctr"/>
          <a:r>
            <a:rPr lang="en-US" sz="1000"/>
            <a:t>Enter Activity Data</a:t>
          </a:r>
        </a:p>
      </xdr:txBody>
    </xdr:sp>
    <xdr:clientData fLocksWithSheet="0"/>
  </xdr:oneCellAnchor>
  <xdr:oneCellAnchor>
    <xdr:from>
      <xdr:col>1</xdr:col>
      <xdr:colOff>238125</xdr:colOff>
      <xdr:row>18</xdr:row>
      <xdr:rowOff>38100</xdr:rowOff>
    </xdr:from>
    <xdr:ext cx="2238375" cy="381000"/>
    <xdr:sp macro="" textlink="">
      <xdr:nvSpPr>
        <xdr:cNvPr id="10" name="TextBox 9">
          <a:hlinkClick r:id="rId2"/>
          <a:extLst>
            <a:ext uri="{FF2B5EF4-FFF2-40B4-BE49-F238E27FC236}"/>
          </a:extLst>
        </xdr:cNvPr>
        <xdr:cNvSpPr txBox="1"/>
      </xdr:nvSpPr>
      <xdr:spPr>
        <a:xfrm>
          <a:off x="419100" y="3762375"/>
          <a:ext cx="2240280" cy="381000"/>
        </a:xfrm>
        <a:prstGeom prst="rect">
          <a:avLst/>
        </a:prstGeom>
        <a:noFill/>
        <a:ln cmpd="sng" w="9525">
          <a:solidFill>
            <a:schemeClr val="lt1">
              <a:shade val="50000"/>
            </a:schemeClr>
          </a:solidFill>
        </a:ln>
        <a:effectLst>
          <a:outerShdw blurRad="50800" rotWithShape="0" algn="tl" dir="2700000" dist="38100">
            <a:prstClr val="black">
              <a:alpha val="40000"/>
            </a:prstClr>
          </a:outerShdw>
        </a:effectLst>
      </xdr:spPr>
      <xdr:style>
        <a:lnRef idx="0">
          <a:scrgbClr b="0" g="0" r="0"/>
        </a:lnRef>
        <a:fillRef idx="0">
          <a:scrgbClr b="0" g="0" r="0"/>
        </a:fillRef>
        <a:effectRef idx="0">
          <a:scrgbClr b="0" g="0" r="0"/>
        </a:effectRef>
        <a:fontRef idx="minor">
          <a:schemeClr val="dk1"/>
        </a:fontRef>
      </xdr:style>
      <xdr:txBody>
        <a:bodyPr anchorCtr="1" anchor="ctr" rtlCol="0" wrap="square"/>
        <a:lstStyle/>
        <a:p>
          <a:pPr lvl="0" algn="ctr"/>
          <a:r>
            <a:rPr lang="en-US" sz="1000"/>
            <a:t>Set Up GWP &amp; Custom Emission Factor</a:t>
          </a:r>
        </a:p>
      </xdr:txBody>
    </xdr:sp>
    <xdr:clientData fLocksWithSheet="0"/>
  </xdr:oneCellAnchor>
  <xdr:oneCellAnchor>
    <xdr:from>
      <xdr:col>1</xdr:col>
      <xdr:colOff>228600</xdr:colOff>
      <xdr:row>21</xdr:row>
      <xdr:rowOff>66675</xdr:rowOff>
    </xdr:from>
    <xdr:ext cx="2238375" cy="381000"/>
    <xdr:sp macro="" textlink="">
      <xdr:nvSpPr>
        <xdr:cNvPr id="11" name="TextBox 10">
          <a:hlinkClick r:id="rId3"/>
          <a:extLst>
            <a:ext uri="{FF2B5EF4-FFF2-40B4-BE49-F238E27FC236}"/>
          </a:extLst>
        </xdr:cNvPr>
        <xdr:cNvSpPr txBox="1"/>
      </xdr:nvSpPr>
      <xdr:spPr>
        <a:xfrm>
          <a:off x="419099" y="4276725"/>
          <a:ext cx="2240280" cy="381000"/>
        </a:xfrm>
        <a:prstGeom prst="rect">
          <a:avLst/>
        </a:prstGeom>
        <a:noFill/>
        <a:ln cmpd="sng" w="9525">
          <a:solidFill>
            <a:schemeClr val="lt1">
              <a:shade val="50000"/>
            </a:schemeClr>
          </a:solidFill>
        </a:ln>
        <a:effectLst>
          <a:outerShdw blurRad="50800" rotWithShape="0" algn="tl" dir="2700000" dist="38100">
            <a:prstClr val="black">
              <a:alpha val="40000"/>
            </a:prstClr>
          </a:outerShdw>
        </a:effectLst>
      </xdr:spPr>
      <xdr:style>
        <a:lnRef idx="0">
          <a:scrgbClr b="0" g="0" r="0"/>
        </a:lnRef>
        <a:fillRef idx="0">
          <a:scrgbClr b="0" g="0" r="0"/>
        </a:fillRef>
        <a:effectRef idx="0">
          <a:scrgbClr b="0" g="0" r="0"/>
        </a:effectRef>
        <a:fontRef idx="minor">
          <a:schemeClr val="dk1"/>
        </a:fontRef>
      </xdr:style>
      <xdr:txBody>
        <a:bodyPr anchorCtr="1" anchor="ctr" rtlCol="0" wrap="square"/>
        <a:lstStyle/>
        <a:p>
          <a:pPr lvl="0" algn="ctr"/>
          <a:r>
            <a:rPr lang="en-US" sz="1000"/>
            <a:t>View Summary</a:t>
          </a:r>
        </a:p>
      </xdr:txBody>
    </xdr:sp>
    <xdr:clientData fLocksWithSheet="0"/>
  </xdr:oneCellAnchor>
  <xdr:oneCellAnchor>
    <xdr:from>
      <xdr:col>1</xdr:col>
      <xdr:colOff>9525</xdr:colOff>
      <xdr:row>0</xdr:row>
      <xdr:rowOff>95250</xdr:rowOff>
    </xdr:from>
    <xdr:ext cx="4600575" cy="78105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110</xdr:row>
      <xdr:rowOff>38100</xdr:rowOff>
    </xdr:from>
    <xdr:ext cx="1028700" cy="266700"/>
    <xdr:sp macro="" textlink="">
      <xdr:nvSpPr>
        <xdr:cNvPr hidden="1" id="4231" name="AddRowBtn">
          <a:extLst>
            <a:ext uri="{63B3BB69-23CF-44E3-9099-C40C66FF867C}"/>
            <a:ext uri="{FF2B5EF4-FFF2-40B4-BE49-F238E27FC236}"/>
          </a:extLst>
        </xdr:cNvPr>
        <xdr:cNvSpPr/>
      </xdr:nvSpPr>
      <xdr:spPr bwMode="auto">
        <a:xfrm>
          <a:off x="0" y="0"/>
          <a:ext cx="0" cy="0"/>
        </a:xfrm>
        <a:prstGeom prst="rect">
          <a:avLst/>
        </a:prstGeom>
        <a:noFill/>
        <a:ln>
          <a:noFill/>
        </a:ln>
        <a:effectLst/>
        <a:extLst>
          <a:ext uri="{91240B29-F687-4F45-9708-019B960494DF}"/>
          <a:ext uri="{AF507438-7753-43E0-B8FC-AC1667EBCBE1}"/>
          <a:ext uri="{53640926-AAD7-44D8-BBD7-CCE9431645EC}"/>
        </a:extLst>
      </xdr:spPr>
    </xdr:sp>
    <xdr:clientData fLocksWithSheet="0"/>
  </xdr:oneCellAnchor>
  <xdr:oneCellAnchor>
    <xdr:from>
      <xdr:col>1</xdr:col>
      <xdr:colOff>0</xdr:colOff>
      <xdr:row>0</xdr:row>
      <xdr:rowOff>0</xdr:rowOff>
    </xdr:from>
    <xdr:ext cx="4600575" cy="7715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0</xdr:row>
      <xdr:rowOff>19050</xdr:rowOff>
    </xdr:from>
    <xdr:ext cx="4600575" cy="7810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123825</xdr:rowOff>
    </xdr:from>
    <xdr:ext cx="4600575" cy="7810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142875</xdr:colOff>
      <xdr:row>38</xdr:row>
      <xdr:rowOff>47625</xdr:rowOff>
    </xdr:from>
    <xdr:ext cx="4905375" cy="24193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104775</xdr:colOff>
      <xdr:row>7</xdr:row>
      <xdr:rowOff>38100</xdr:rowOff>
    </xdr:from>
    <xdr:ext cx="5353050" cy="26479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1</xdr:row>
      <xdr:rowOff>0</xdr:rowOff>
    </xdr:from>
    <xdr:ext cx="4600575" cy="78105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123825</xdr:rowOff>
    </xdr:from>
    <xdr:ext cx="4600575" cy="7810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43</xdr:row>
      <xdr:rowOff>19050</xdr:rowOff>
    </xdr:from>
    <xdr:ext cx="1200150" cy="276225"/>
    <xdr:sp macro="" textlink="">
      <xdr:nvSpPr>
        <xdr:cNvPr hidden="1" id="14454" name="CommandButton1">
          <a:extLst>
            <a:ext uri="{63B3BB69-23CF-44E3-9099-C40C66FF867C}"/>
            <a:ext uri="{FF2B5EF4-FFF2-40B4-BE49-F238E27FC236}"/>
          </a:extLst>
        </xdr:cNvPr>
        <xdr:cNvSpPr/>
      </xdr:nvSpPr>
      <xdr:spPr bwMode="auto">
        <a:xfrm>
          <a:off x="0" y="0"/>
          <a:ext cx="0" cy="0"/>
        </a:xfrm>
        <a:prstGeom prst="rect">
          <a:avLst/>
        </a:prstGeom>
        <a:noFill/>
        <a:ln>
          <a:noFill/>
        </a:ln>
        <a:extLst>
          <a:ext uri="{91240B29-F687-4F45-9708-019B960494DF}"/>
        </a:extLst>
      </xdr:spPr>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13" width="10.71"/>
    <col customWidth="1" min="14" max="18" width="8.71"/>
  </cols>
  <sheetData>
    <row r="1" ht="12.75" customHeight="1"/>
    <row r="2" ht="12.75" customHeight="1">
      <c r="I2" s="1" t="s">
        <v>0</v>
      </c>
    </row>
    <row r="3" ht="12.75" customHeight="1"/>
    <row r="4" ht="12.75" customHeight="1"/>
    <row r="5" ht="12.75" customHeight="1"/>
    <row r="6" ht="13.5" customHeight="1"/>
    <row r="7" ht="12.75" customHeight="1">
      <c r="B7" s="2" t="s">
        <v>1</v>
      </c>
      <c r="H7" s="3"/>
    </row>
    <row r="8" ht="18.0" customHeight="1">
      <c r="G8" s="3"/>
      <c r="H8" s="3"/>
      <c r="I8" s="3"/>
    </row>
    <row r="9" ht="92.25" customHeight="1">
      <c r="A9" s="4"/>
      <c r="B9" s="4" t="s">
        <v>2</v>
      </c>
      <c r="H9" s="4" t="s">
        <v>3</v>
      </c>
      <c r="N9" s="4"/>
      <c r="O9" s="4"/>
      <c r="P9" s="4"/>
      <c r="Q9" s="4"/>
      <c r="R9" s="4"/>
    </row>
    <row r="10" ht="105.0" customHeight="1">
      <c r="A10" s="4"/>
      <c r="B10" s="4" t="s">
        <v>4</v>
      </c>
      <c r="N10" s="4"/>
      <c r="O10" s="4"/>
      <c r="P10" s="4"/>
      <c r="Q10" s="4"/>
      <c r="R10" s="4"/>
    </row>
    <row r="11" ht="12.75" customHeight="1">
      <c r="A11" s="5"/>
      <c r="B11" s="5"/>
      <c r="C11" s="5"/>
      <c r="D11" s="5"/>
      <c r="E11" s="5"/>
      <c r="F11" s="5"/>
      <c r="G11" s="5"/>
      <c r="H11" s="5"/>
      <c r="I11" s="5"/>
      <c r="J11" s="5"/>
      <c r="K11" s="5"/>
      <c r="L11" s="5"/>
      <c r="M11" s="5"/>
      <c r="N11" s="5"/>
      <c r="O11" s="5"/>
      <c r="P11" s="5"/>
      <c r="Q11" s="5"/>
      <c r="R11" s="5"/>
    </row>
    <row r="12" ht="12.75" customHeight="1">
      <c r="A12" s="5"/>
      <c r="B12" s="6" t="s">
        <v>5</v>
      </c>
      <c r="C12" s="5"/>
      <c r="D12" s="5"/>
      <c r="E12" s="5"/>
      <c r="F12" s="5"/>
      <c r="G12" s="6" t="s">
        <v>6</v>
      </c>
      <c r="H12" s="5"/>
      <c r="I12" s="5"/>
      <c r="J12" s="5"/>
      <c r="K12" s="5"/>
      <c r="L12" s="5"/>
      <c r="M12" s="5"/>
      <c r="N12" s="5"/>
      <c r="O12" s="5"/>
      <c r="P12" s="5"/>
      <c r="Q12" s="5"/>
      <c r="R12" s="5"/>
    </row>
    <row r="13" ht="12.75" customHeight="1">
      <c r="A13" s="5"/>
      <c r="B13" s="5"/>
      <c r="C13" s="5"/>
      <c r="D13" s="5"/>
      <c r="E13" s="5"/>
      <c r="F13" s="5"/>
      <c r="G13" s="5"/>
      <c r="H13" s="5"/>
      <c r="I13" s="5"/>
      <c r="J13" s="7"/>
      <c r="K13" s="5"/>
      <c r="L13" s="5"/>
      <c r="M13" s="5"/>
      <c r="N13" s="5"/>
      <c r="O13" s="5"/>
      <c r="P13" s="5"/>
      <c r="Q13" s="5"/>
      <c r="R13" s="5"/>
    </row>
    <row r="14" ht="12.75" customHeight="1">
      <c r="A14" s="5"/>
      <c r="B14" s="5" t="s">
        <v>7</v>
      </c>
      <c r="C14" s="5"/>
      <c r="D14" s="5"/>
      <c r="E14" s="5"/>
      <c r="F14" s="5"/>
      <c r="G14" s="4" t="s">
        <v>8</v>
      </c>
      <c r="N14" s="4"/>
      <c r="O14" s="4"/>
      <c r="P14" s="4"/>
      <c r="Q14" s="4"/>
      <c r="R14" s="4"/>
    </row>
    <row r="15" ht="12.75" customHeight="1">
      <c r="B15" s="3"/>
      <c r="N15" s="4"/>
      <c r="O15" s="4"/>
      <c r="P15" s="4"/>
      <c r="Q15" s="4"/>
      <c r="R15" s="4"/>
    </row>
    <row r="16" ht="12.75" customHeight="1">
      <c r="N16" s="4"/>
      <c r="O16" s="4"/>
      <c r="P16" s="4"/>
      <c r="Q16" s="4"/>
      <c r="R16" s="4"/>
    </row>
    <row r="17" ht="12.75" customHeight="1">
      <c r="G17" s="4"/>
      <c r="H17" s="4"/>
      <c r="I17" s="4"/>
      <c r="J17" s="4"/>
      <c r="K17" s="4"/>
      <c r="L17" s="4"/>
      <c r="M17" s="4"/>
      <c r="N17" s="4"/>
      <c r="O17" s="4"/>
      <c r="P17" s="4"/>
      <c r="Q17" s="4"/>
      <c r="R17" s="4"/>
    </row>
    <row r="18" ht="12.75" customHeight="1">
      <c r="G18" s="4" t="s">
        <v>9</v>
      </c>
      <c r="N18" s="4"/>
      <c r="O18" s="4"/>
      <c r="P18" s="4"/>
      <c r="Q18" s="4"/>
      <c r="R18" s="4"/>
    </row>
    <row r="19" ht="12.75" customHeight="1">
      <c r="N19" s="4"/>
      <c r="O19" s="4"/>
      <c r="P19" s="4"/>
      <c r="Q19" s="4"/>
      <c r="R19" s="4"/>
    </row>
    <row r="20" ht="12.75" customHeight="1">
      <c r="N20" s="4"/>
      <c r="O20" s="4"/>
      <c r="P20" s="4"/>
      <c r="Q20" s="4"/>
      <c r="R20" s="4"/>
    </row>
    <row r="21" ht="12.75" customHeight="1">
      <c r="N21" s="4"/>
      <c r="O21" s="4"/>
      <c r="P21" s="4"/>
      <c r="Q21" s="4"/>
      <c r="R21" s="4"/>
    </row>
    <row r="22" ht="12.75" customHeight="1">
      <c r="N22" s="4"/>
      <c r="O22" s="4"/>
      <c r="P22" s="4"/>
      <c r="Q22" s="4"/>
      <c r="R22" s="4"/>
    </row>
    <row r="23" ht="12.75" customHeight="1">
      <c r="N23" s="4"/>
      <c r="O23" s="4"/>
      <c r="P23" s="4"/>
      <c r="Q23" s="4"/>
      <c r="R23" s="4"/>
    </row>
    <row r="24" ht="12.75" customHeight="1">
      <c r="N24" s="4"/>
      <c r="O24" s="4"/>
      <c r="P24" s="4"/>
      <c r="Q24" s="4"/>
      <c r="R24" s="4"/>
    </row>
    <row r="25" ht="12.75" customHeight="1">
      <c r="N25" s="4"/>
      <c r="O25" s="4"/>
      <c r="P25" s="4"/>
      <c r="Q25" s="4"/>
      <c r="R25" s="4"/>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6">
    <mergeCell ref="G18:M31"/>
    <mergeCell ref="G14:M16"/>
    <mergeCell ref="I2:M6"/>
    <mergeCell ref="B10:M10"/>
    <mergeCell ref="H9:M9"/>
    <mergeCell ref="B9:G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0" topLeftCell="A11" activePane="bottomLeft" state="frozen"/>
      <selection activeCell="B12" sqref="B12" pane="bottomLeft"/>
    </sheetView>
  </sheetViews>
  <sheetFormatPr customHeight="1" defaultColWidth="14.43" defaultRowHeight="15.0"/>
  <cols>
    <col customWidth="1" min="1" max="1" width="2.71"/>
    <col customWidth="1" min="2" max="2" width="7.29"/>
    <col customWidth="1" min="3" max="3" width="25.43"/>
    <col customWidth="1" min="4" max="4" width="8.43"/>
    <col customWidth="1" min="5" max="5" width="11.0"/>
    <col customWidth="1" min="6" max="6" width="9.0"/>
    <col customWidth="1" min="7" max="7" width="32.14"/>
    <col customWidth="1" min="8" max="8" width="60.0"/>
    <col customWidth="1" min="9" max="11" width="18.86"/>
    <col customWidth="1" min="12" max="12" width="16.14"/>
    <col customWidth="1" min="13" max="13" width="24.57"/>
    <col customWidth="1" min="14" max="14" width="14.71"/>
    <col customWidth="1" min="15" max="15" width="20.0"/>
    <col customWidth="1" min="16" max="16" width="47.86"/>
    <col customWidth="1" min="17" max="19" width="15.71"/>
    <col customWidth="1" min="20" max="20" width="39.71"/>
    <col customWidth="1" min="21" max="21" width="25.86"/>
    <col customWidth="1" hidden="1" min="22" max="95" width="25.86"/>
    <col customWidth="1" hidden="1" min="96" max="96" width="37.43"/>
    <col customWidth="1" min="97" max="116" width="9.14"/>
  </cols>
  <sheetData>
    <row r="1" ht="18.0" customHeight="1">
      <c r="A1" s="8"/>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10"/>
      <c r="AR1" s="10"/>
      <c r="AS1" s="10"/>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row>
    <row r="2" ht="12.75" customHeight="1">
      <c r="A2" s="8"/>
      <c r="B2" s="9"/>
      <c r="C2" s="9"/>
      <c r="D2" s="9"/>
      <c r="E2" s="9"/>
      <c r="F2" s="9"/>
      <c r="G2" s="9"/>
      <c r="H2" s="11" t="s">
        <v>10</v>
      </c>
      <c r="I2" s="12" t="str">
        <f>Ref_Total_Emission</f>
        <v>0</v>
      </c>
      <c r="J2" s="13"/>
      <c r="K2" s="13"/>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10"/>
      <c r="AR2" s="10"/>
      <c r="AS2" s="10"/>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row>
    <row r="3" ht="12.75" customHeight="1">
      <c r="A3" s="8"/>
      <c r="B3" s="9"/>
      <c r="C3" s="9"/>
      <c r="D3" s="9"/>
      <c r="E3" s="9"/>
      <c r="F3" s="9"/>
      <c r="G3" s="9"/>
      <c r="H3" s="14"/>
      <c r="I3" s="15"/>
      <c r="J3" s="13"/>
      <c r="K3" s="13"/>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10"/>
      <c r="AR3" s="10"/>
      <c r="AS3" s="10"/>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row>
    <row r="4" ht="12.75" customHeight="1">
      <c r="A4" s="8"/>
      <c r="B4" s="9"/>
      <c r="C4" s="9"/>
      <c r="D4" s="9"/>
      <c r="E4" s="9"/>
      <c r="F4" s="9"/>
      <c r="G4" s="9"/>
      <c r="H4" s="16" t="s">
        <v>11</v>
      </c>
      <c r="I4" s="17" t="str">
        <f>Ref_Total_Emission_Biomass</f>
        <v>0</v>
      </c>
      <c r="J4" s="13"/>
      <c r="K4" s="13"/>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10"/>
      <c r="AR4" s="10"/>
      <c r="AS4" s="10"/>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row>
    <row r="5" ht="12.75" customHeight="1">
      <c r="A5" s="8"/>
      <c r="B5" s="9"/>
      <c r="C5" s="9"/>
      <c r="D5" s="9"/>
      <c r="E5" s="9"/>
      <c r="F5" s="9"/>
      <c r="G5" s="9"/>
      <c r="H5" s="18"/>
      <c r="I5" s="19"/>
      <c r="J5" s="13"/>
      <c r="K5" s="13"/>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10"/>
      <c r="AR5" s="10"/>
      <c r="AS5" s="10"/>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row>
    <row r="6" ht="20.25" customHeight="1">
      <c r="A6" s="8"/>
      <c r="B6" s="9"/>
      <c r="C6" s="9"/>
      <c r="D6" s="20" t="s">
        <v>12</v>
      </c>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10"/>
      <c r="AR6" s="10"/>
      <c r="AS6" s="10"/>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row>
    <row r="7" ht="20.25" customHeight="1">
      <c r="A7" s="8"/>
      <c r="B7" s="21" t="s">
        <v>13</v>
      </c>
      <c r="C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10"/>
      <c r="AR7" s="10"/>
      <c r="AS7" s="10"/>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row>
    <row r="8" ht="12.75" customHeight="1">
      <c r="A8" s="8"/>
      <c r="B8" s="9"/>
      <c r="C8" s="9"/>
      <c r="D8" s="9"/>
      <c r="E8" s="9"/>
      <c r="F8" s="9"/>
      <c r="G8" s="9"/>
      <c r="H8" s="9"/>
      <c r="I8" s="9"/>
      <c r="J8" s="9"/>
      <c r="K8" s="9"/>
      <c r="L8" s="9"/>
      <c r="M8" s="22"/>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10"/>
      <c r="AR8" s="10"/>
      <c r="AS8" s="10"/>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row>
    <row r="9" ht="27.0" customHeight="1">
      <c r="A9" s="23"/>
      <c r="B9" s="24" t="s">
        <v>14</v>
      </c>
      <c r="C9" s="24" t="s">
        <v>15</v>
      </c>
      <c r="D9" s="24" t="s">
        <v>16</v>
      </c>
      <c r="E9" s="24" t="s">
        <v>17</v>
      </c>
      <c r="F9" s="24" t="s">
        <v>18</v>
      </c>
      <c r="G9" s="24" t="s">
        <v>19</v>
      </c>
      <c r="H9" s="25" t="s">
        <v>13</v>
      </c>
      <c r="I9" s="26"/>
      <c r="J9" s="26"/>
      <c r="K9" s="26"/>
      <c r="L9" s="26"/>
      <c r="M9" s="26"/>
      <c r="N9" s="26"/>
      <c r="O9" s="27"/>
      <c r="P9" s="24" t="s">
        <v>20</v>
      </c>
      <c r="Q9" s="25" t="s">
        <v>21</v>
      </c>
      <c r="R9" s="26"/>
      <c r="S9" s="26"/>
      <c r="T9" s="26"/>
      <c r="U9" s="27"/>
      <c r="V9" s="28"/>
      <c r="W9" s="29"/>
      <c r="X9" s="29"/>
      <c r="Y9" s="29"/>
      <c r="Z9" s="29"/>
      <c r="AA9" s="29"/>
      <c r="AB9" s="29"/>
      <c r="AC9" s="29"/>
      <c r="AD9" s="29"/>
      <c r="AE9" s="29"/>
      <c r="AF9" s="29"/>
      <c r="AG9" s="29"/>
      <c r="AH9" s="30" t="s">
        <v>22</v>
      </c>
      <c r="AI9" s="30" t="s">
        <v>23</v>
      </c>
      <c r="AJ9" s="30" t="s">
        <v>24</v>
      </c>
      <c r="AK9" s="30" t="s">
        <v>25</v>
      </c>
      <c r="AL9" s="30" t="s">
        <v>26</v>
      </c>
      <c r="AM9" s="30" t="s">
        <v>27</v>
      </c>
      <c r="AN9" s="30" t="s">
        <v>28</v>
      </c>
      <c r="AO9" s="31" t="s">
        <v>29</v>
      </c>
      <c r="AP9" s="31" t="s">
        <v>30</v>
      </c>
      <c r="AQ9" s="32" t="s">
        <v>31</v>
      </c>
      <c r="AR9" s="32" t="s">
        <v>32</v>
      </c>
      <c r="AS9" s="33" t="s">
        <v>33</v>
      </c>
      <c r="AT9" s="34"/>
      <c r="AU9" s="34"/>
      <c r="AV9" s="34"/>
      <c r="AW9" s="34"/>
      <c r="AX9" s="34"/>
      <c r="AY9" s="34"/>
      <c r="AZ9" s="34" t="s">
        <v>34</v>
      </c>
      <c r="BA9" s="34" t="s">
        <v>34</v>
      </c>
      <c r="BB9" s="34" t="s">
        <v>34</v>
      </c>
      <c r="BC9" s="34" t="s">
        <v>34</v>
      </c>
      <c r="BD9" s="34" t="s">
        <v>34</v>
      </c>
      <c r="BE9" s="34" t="s">
        <v>34</v>
      </c>
      <c r="BF9" s="34" t="s">
        <v>35</v>
      </c>
      <c r="BG9" s="34" t="s">
        <v>35</v>
      </c>
      <c r="BH9" s="34" t="s">
        <v>35</v>
      </c>
      <c r="BI9" s="34" t="s">
        <v>35</v>
      </c>
      <c r="BJ9" s="34" t="s">
        <v>35</v>
      </c>
      <c r="BK9" s="34" t="s">
        <v>35</v>
      </c>
      <c r="BL9" s="34" t="s">
        <v>36</v>
      </c>
      <c r="BM9" s="34" t="s">
        <v>36</v>
      </c>
      <c r="BN9" s="34" t="s">
        <v>34</v>
      </c>
      <c r="BO9" s="34" t="s">
        <v>34</v>
      </c>
      <c r="BP9" s="34" t="s">
        <v>34</v>
      </c>
      <c r="BQ9" s="34" t="s">
        <v>34</v>
      </c>
      <c r="BR9" s="34" t="s">
        <v>34</v>
      </c>
      <c r="BS9" s="34" t="s">
        <v>34</v>
      </c>
      <c r="BT9" s="34" t="s">
        <v>34</v>
      </c>
      <c r="BU9" s="34" t="s">
        <v>34</v>
      </c>
      <c r="BV9" s="34" t="s">
        <v>34</v>
      </c>
      <c r="BW9" s="34" t="s">
        <v>34</v>
      </c>
      <c r="BX9" s="34" t="s">
        <v>34</v>
      </c>
      <c r="BY9" s="34" t="s">
        <v>34</v>
      </c>
      <c r="BZ9" s="34" t="s">
        <v>35</v>
      </c>
      <c r="CA9" s="34" t="s">
        <v>35</v>
      </c>
      <c r="CB9" s="34" t="s">
        <v>35</v>
      </c>
      <c r="CC9" s="34" t="s">
        <v>35</v>
      </c>
      <c r="CD9" s="34" t="s">
        <v>35</v>
      </c>
      <c r="CE9" s="34" t="s">
        <v>35</v>
      </c>
      <c r="CF9" s="34" t="s">
        <v>35</v>
      </c>
      <c r="CG9" s="34" t="s">
        <v>35</v>
      </c>
      <c r="CH9" s="34" t="s">
        <v>35</v>
      </c>
      <c r="CI9" s="34" t="s">
        <v>35</v>
      </c>
      <c r="CJ9" s="34" t="s">
        <v>35</v>
      </c>
      <c r="CK9" s="34" t="s">
        <v>35</v>
      </c>
      <c r="CL9" s="34" t="s">
        <v>36</v>
      </c>
      <c r="CM9" s="34" t="s">
        <v>36</v>
      </c>
      <c r="CN9" s="34" t="s">
        <v>36</v>
      </c>
      <c r="CO9" s="34" t="s">
        <v>36</v>
      </c>
      <c r="CP9" s="35" t="s">
        <v>37</v>
      </c>
      <c r="CQ9" s="36" t="s">
        <v>38</v>
      </c>
      <c r="CR9" s="36" t="s">
        <v>39</v>
      </c>
      <c r="CS9" s="23"/>
      <c r="CT9" s="23"/>
      <c r="CU9" s="23"/>
      <c r="CV9" s="23"/>
      <c r="CW9" s="23"/>
      <c r="CX9" s="23"/>
      <c r="CY9" s="23"/>
      <c r="CZ9" s="23"/>
      <c r="DA9" s="23"/>
      <c r="DB9" s="23"/>
      <c r="DC9" s="23"/>
      <c r="DD9" s="23"/>
      <c r="DE9" s="23"/>
      <c r="DF9" s="23"/>
      <c r="DG9" s="23"/>
      <c r="DH9" s="23"/>
      <c r="DI9" s="23"/>
      <c r="DJ9" s="23"/>
      <c r="DK9" s="23"/>
      <c r="DL9" s="23"/>
    </row>
    <row r="10" ht="27.0" customHeight="1">
      <c r="A10" s="23"/>
      <c r="B10" s="37"/>
      <c r="C10" s="37"/>
      <c r="D10" s="37"/>
      <c r="E10" s="37"/>
      <c r="F10" s="37"/>
      <c r="G10" s="37"/>
      <c r="H10" s="38" t="s">
        <v>40</v>
      </c>
      <c r="I10" s="39" t="s">
        <v>41</v>
      </c>
      <c r="J10" s="39" t="s">
        <v>42</v>
      </c>
      <c r="K10" s="40" t="s">
        <v>43</v>
      </c>
      <c r="L10" s="41" t="s">
        <v>44</v>
      </c>
      <c r="M10" s="42" t="s">
        <v>45</v>
      </c>
      <c r="N10" s="43" t="s">
        <v>46</v>
      </c>
      <c r="O10" s="44" t="s">
        <v>47</v>
      </c>
      <c r="P10" s="37"/>
      <c r="Q10" s="42" t="s">
        <v>48</v>
      </c>
      <c r="R10" s="39" t="s">
        <v>49</v>
      </c>
      <c r="S10" s="39" t="s">
        <v>50</v>
      </c>
      <c r="T10" s="39" t="s">
        <v>51</v>
      </c>
      <c r="U10" s="41" t="s">
        <v>52</v>
      </c>
      <c r="V10" s="45" t="s">
        <v>53</v>
      </c>
      <c r="W10" s="46" t="s">
        <v>54</v>
      </c>
      <c r="X10" s="46" t="s">
        <v>55</v>
      </c>
      <c r="Y10" s="46" t="s">
        <v>56</v>
      </c>
      <c r="Z10" s="46" t="s">
        <v>57</v>
      </c>
      <c r="AA10" s="46" t="s">
        <v>58</v>
      </c>
      <c r="AB10" s="46" t="s">
        <v>59</v>
      </c>
      <c r="AC10" s="46" t="s">
        <v>60</v>
      </c>
      <c r="AD10" s="46" t="s">
        <v>61</v>
      </c>
      <c r="AE10" s="46" t="s">
        <v>62</v>
      </c>
      <c r="AF10" s="46" t="s">
        <v>63</v>
      </c>
      <c r="AG10" s="46" t="s">
        <v>64</v>
      </c>
      <c r="AH10" s="47"/>
      <c r="AI10" s="47"/>
      <c r="AJ10" s="47"/>
      <c r="AK10" s="47"/>
      <c r="AL10" s="47"/>
      <c r="AM10" s="47"/>
      <c r="AN10" s="47"/>
      <c r="AO10" s="48"/>
      <c r="AP10" s="48"/>
      <c r="AQ10" s="48"/>
      <c r="AR10" s="48"/>
      <c r="AS10" s="49"/>
      <c r="AT10" s="34" t="s">
        <v>65</v>
      </c>
      <c r="AU10" s="34" t="s">
        <v>66</v>
      </c>
      <c r="AV10" s="34" t="s">
        <v>66</v>
      </c>
      <c r="AW10" s="34" t="s">
        <v>66</v>
      </c>
      <c r="AX10" s="34" t="s">
        <v>67</v>
      </c>
      <c r="AY10" s="34" t="s">
        <v>68</v>
      </c>
      <c r="AZ10" s="34" t="s">
        <v>69</v>
      </c>
      <c r="BA10" s="34" t="s">
        <v>70</v>
      </c>
      <c r="BB10" s="34" t="s">
        <v>71</v>
      </c>
      <c r="BC10" s="34" t="s">
        <v>72</v>
      </c>
      <c r="BD10" s="34" t="s">
        <v>73</v>
      </c>
      <c r="BE10" s="34" t="s">
        <v>74</v>
      </c>
      <c r="BF10" s="34" t="s">
        <v>69</v>
      </c>
      <c r="BG10" s="34" t="s">
        <v>70</v>
      </c>
      <c r="BH10" s="34" t="s">
        <v>71</v>
      </c>
      <c r="BI10" s="34" t="s">
        <v>72</v>
      </c>
      <c r="BJ10" s="34" t="s">
        <v>73</v>
      </c>
      <c r="BK10" s="34" t="s">
        <v>74</v>
      </c>
      <c r="BL10" s="34" t="s">
        <v>75</v>
      </c>
      <c r="BM10" s="34" t="s">
        <v>76</v>
      </c>
      <c r="BN10" s="34" t="s">
        <v>77</v>
      </c>
      <c r="BO10" s="34" t="s">
        <v>78</v>
      </c>
      <c r="BP10" s="34" t="s">
        <v>79</v>
      </c>
      <c r="BQ10" s="34" t="s">
        <v>80</v>
      </c>
      <c r="BR10" s="34" t="s">
        <v>81</v>
      </c>
      <c r="BS10" s="34" t="s">
        <v>82</v>
      </c>
      <c r="BT10" s="34" t="s">
        <v>83</v>
      </c>
      <c r="BU10" s="34" t="s">
        <v>84</v>
      </c>
      <c r="BV10" s="34" t="s">
        <v>85</v>
      </c>
      <c r="BW10" s="34" t="s">
        <v>86</v>
      </c>
      <c r="BX10" s="34" t="s">
        <v>87</v>
      </c>
      <c r="BY10" s="34" t="s">
        <v>88</v>
      </c>
      <c r="BZ10" s="34" t="s">
        <v>77</v>
      </c>
      <c r="CA10" s="34" t="s">
        <v>78</v>
      </c>
      <c r="CB10" s="34" t="s">
        <v>79</v>
      </c>
      <c r="CC10" s="34" t="s">
        <v>80</v>
      </c>
      <c r="CD10" s="34" t="s">
        <v>81</v>
      </c>
      <c r="CE10" s="34" t="s">
        <v>82</v>
      </c>
      <c r="CF10" s="34" t="s">
        <v>83</v>
      </c>
      <c r="CG10" s="34" t="s">
        <v>84</v>
      </c>
      <c r="CH10" s="34" t="s">
        <v>85</v>
      </c>
      <c r="CI10" s="34" t="s">
        <v>86</v>
      </c>
      <c r="CJ10" s="34" t="s">
        <v>87</v>
      </c>
      <c r="CK10" s="34" t="s">
        <v>88</v>
      </c>
      <c r="CL10" s="34" t="s">
        <v>89</v>
      </c>
      <c r="CM10" s="34" t="s">
        <v>90</v>
      </c>
      <c r="CN10" s="34" t="s">
        <v>91</v>
      </c>
      <c r="CO10" s="34" t="s">
        <v>92</v>
      </c>
      <c r="CP10" s="50"/>
      <c r="CQ10" s="51"/>
      <c r="CR10" s="50"/>
      <c r="CS10" s="23"/>
      <c r="CT10" s="23"/>
      <c r="CU10" s="23"/>
      <c r="CV10" s="23"/>
      <c r="CW10" s="23"/>
      <c r="CX10" s="23"/>
      <c r="CY10" s="23"/>
      <c r="CZ10" s="23"/>
      <c r="DA10" s="23"/>
      <c r="DB10" s="23"/>
      <c r="DC10" s="23"/>
      <c r="DD10" s="23"/>
      <c r="DE10" s="23"/>
      <c r="DF10" s="23"/>
      <c r="DG10" s="23"/>
      <c r="DH10" s="23"/>
      <c r="DI10" s="23"/>
      <c r="DJ10" s="23"/>
      <c r="DK10" s="23"/>
      <c r="DL10" s="23"/>
    </row>
    <row r="11" ht="18.0" customHeight="1">
      <c r="A11" s="8"/>
      <c r="B11" s="52"/>
      <c r="C11" s="53"/>
      <c r="D11" s="53"/>
      <c r="E11" s="53"/>
      <c r="F11" s="53"/>
      <c r="G11" s="53"/>
      <c r="H11" s="53"/>
      <c r="I11" s="54"/>
      <c r="J11" s="54"/>
      <c r="K11" s="54"/>
      <c r="L11" s="53"/>
      <c r="M11" s="53"/>
      <c r="N11" s="54"/>
      <c r="O11" s="53"/>
      <c r="P11" s="55" t="s">
        <v>93</v>
      </c>
      <c r="Q11" s="56" t="str">
        <f t="shared" ref="Q11:Q110" si="1">IF(ISERROR(IF(OR($CR11="Fuel Use",$CR11="Custom Fuel",$CR11="Fuel Use and Vehicle Distance"),($N11*$V11*$AH11*$AI11),IF($CR11="Weight Distance (e.g. Freight Transport)",($I11*$J11*$V11*$AH11*$AI11),IF($CR11="Passenger Distance (e.g. Public Transport)",($I11*$K11*$V11*$AH11*$AI11),($I11*$V11*$AH11*$AI11))))),"",IF(OR($CR11="Fuel Use",$CR11="Custom Fuel",$CR11="Fuel Use and Vehicle Distance"),($N11*$V11*$AH11*$AI11),IF($CR11="Weight Distance (e.g. Freight Transport)",($I11*$J11*$V11*$AH11*$AI11),IF($CR11="Passenger Distance (e.g. Public Transport)",($I11*$K11*$V11*$AH11*$AI11),($I11*$V11*$AH11*$AI11)))))</f>
        <v/>
      </c>
      <c r="R11" s="56" t="str">
        <f t="shared" ref="R11:R110" si="2">IF(ISERROR(IF($CR11="Weight Distance (e.g. Freight Transport)",($I11*$J11*$AB11*$AL11*$AM11*1000),IF(OR($CR11="Fuel Use",$CR11="Custom Fuel"),($N11*$AB11*$AL11*$AM11*1000),IF($CR11="Passenger Distance (e.g. Public Transport)",($I11*$AB11*$K11*$AL11*$AM11*1000),($I11*$AB11*$AL11*$AM11*1000))))),"",IF($CR11="Weight Distance (e.g. Freight Transport)",($I11*$J11*$AB11*$AL11*$AM11*1000),IF(OR($CR11="Fuel Use",$CR11="Custom Fuel"),($N11*$AB11*$AL11*$AM11*1000),IF($CR11="Passenger Distance (e.g. Public Transport)",($I11*$AB11*$K11*$AL11*$AM11*1000),($I11*$AB11*$AL11*$AM11*1000)))))</f>
        <v/>
      </c>
      <c r="S11" s="56" t="str">
        <f t="shared" ref="S11:S110" si="3">IF(ISERROR(IF($CR11="Weight Distance (e.g. Freight Transport)",($I11*$J11*$AE11*$AN11*$AO11*1000),IF(OR($CR11="Fuel Use",$CR11="Custom Fuel"),($N11*$AE11*$AN11*$AO11*1000),IF($CR11="Passenger Distance (e.g. Public Transport)",($I11*$AE11*$AN11*$K11*$AO11*1000),($I11*$AE11*$AN11*$AO11*1000))))),"",IF($CR11="Weight Distance (e.g. Freight Transport)",($I11*$J11*$AE11*$AN11*$AO11*1000),IF(OR($CR11="Fuel Use",$CR11="Custom Fuel"),($N11*$AE11*$AN11*$AO11*1000),IF($CR11="Passenger Distance (e.g. Public Transport)",($I11*$AE11*$AN11*$K11*$AO11*1000),($I11*$AE11*$AN11*$AO11*1000)))))</f>
        <v/>
      </c>
      <c r="T11" s="56" t="str">
        <f t="shared" ref="T11:T110" si="4">IF(AND(ISERROR($Q11*$AP11)=FALSE,ISERROR((R11/1000)*$AQ11)=FALSE,ISERROR((S11/1000)*$AR11)=FALSE),($Q11*$AP11)+((R11/1000)*$AQ11)+((S11/1000)*$AR11),IF(AND(ISERROR($Q11*$AP11)=FALSE,ISERROR((R11/1000)*$AQ11)=FALSE,ISERROR((S11/1000)*$AR11)=TRUE),($Q11*$AP11)+((R11/1000)*$AQ11),IF(AND(ISERROR($Q11*$AP11)=FALSE,ISERROR((R11/1000)*$AQ11)=TRUE,ISERROR((S11/1000)*$AR11)=FALSE),($Q11*$AP11)+((S11/1000)*$AR11),IF(AND(ISERROR($Q11*$AP11)=FALSE,ISERROR((R11/1000)*$AQ11)=TRUE,ISERROR((S11/1000)*$AR11)=TRUE),($Q11*$AP11),IF(AND(ISERROR($Q11*$AP11)=TRUE,ISERROR((R11/1000)*$AQ11)=FALSE,ISERROR((S11/1000)*$AR11)=FALSE),((R11/1000)*$AQ11)+((S11/1000)*$AR11),IF(AND(ISERROR($Q11*$AP11)=TRUE,ISERROR((R11/1000)*$AQ11)=FALSE,ISERROR((S11/1000)*$AR11)=TRUE),((R11/1000)*$AQ11),CQ11))))))</f>
        <v>0</v>
      </c>
      <c r="U11" s="57" t="str">
        <f t="shared" ref="U11:U110" si="5">IF(ISERROR(IF(OR($CR11="Fuel Use",$CR11="Custom Fuel",$CR11="Fuel Use and Vehicle Distance"),($N11*$Y11*$AJ11*$AK11),IF($CR11="Weight Distance (e.g. Freight Transport)",($I11*$J11*$Y11*$AJ11*$AK11),IF($CR11="Passenger Distance (e.g. Public Transport)",($I11*$Y11*$AJ11*$AK11*$K11),($I11*$Y11*$AJ11*$AK11))))),"",IF(OR($CR11="Fuel Use",$CR11="Custom Fuel",$CR11="Fuel Use and Vehicle Distance"),($N11*$Y11*$AJ11*$AK11),IF($CR11="Weight Distance (e.g. Freight Transport)",($I11*$J11*$Y11*$AJ11*$AK11),IF($CR11="Passenger Distance (e.g. Public Transport)",($I11*$Y11*$AJ11*$AK11*$K11),($I11*$Y11*$AJ11*$AK11)))))</f>
        <v/>
      </c>
      <c r="V11" s="58" t="str">
        <f>IF(OR($G11="Fuel Use",$G11="Fuel Use and Vehicle Distance"),VLOOKUP($M11,INDIRECT("Ref_EF_ByFuel"&amp;"_"&amp;$D11),3,0),IF(AND($G11="Vehicle Distance (e.g. Road Transport)",$D11="UK"),VLOOKUP($H11,Ref_EF_Vehicle_Distance_UK,3,0),IF(AND($G11="Vehicle Distance (e.g. Road Transport)",OR($D11="US",$D11="Other")),VLOOKUP($H11,INDIRECT("Ref_EF_Vehicle_Distance"&amp;"_"&amp;$D11),15,0),IF(AND($G11="Vehicle Distance (e.g. Road Transport)",ISBLANK($N11),ISBLANK($O11)),VLOOKUP($H11,INDIRECT("Ref_EF_Vehicle_Distance"&amp;"_"&amp;$D11),15,0),IF($G11="Weight Distance (e.g. Freight Transport)",VLOOKUP($H11,INDIRECT("Ref_EF_Weight_Distance"&amp;"_"&amp;$D11),3,0),IF($G11="Custom Vehicle",VLOOKUP($H11,Tbl_vehical_Settings,2,0),IF($G11="Custom Fuel",VLOOKUP($M11,Tbl_Fuel_Settings,2,0),$AU11)))))))</f>
        <v>#REF!</v>
      </c>
      <c r="W11" s="58" t="str">
        <f>IF(OR($G11="Fuel Use",$G11="Fuel Use and Vehicle Distance"),VLOOKUP($M11,INDIRECT("Ref_EF_ByFuel"&amp;"_"&amp;$D11),5,0),IF(AND($G11="Vehicle Distance (e.g. Road Transport)",$D11="UK"),VLOOKUP($H11,Ref_EF_Vehicle_Distance_UK,5,0),IF(AND($G11="Vehicle Distance (e.g. Road Transport)",OR($D11="US",$D11="Other")),VLOOKUP($H11,INDIRECT("Ref_EF_Vehicle_Distance"&amp;"_"&amp;$D11),17,0),IF(AND($G11="Vehicle Distance (e.g. Road Transport)",ISBLANK($N11),ISBLANK($O11)),VLOOKUP($H11,INDIRECT("Ref_EF_Vehicle_Distance"&amp;"_"&amp;$D11),17,0),IF($G11="Weight Distance (e.g. Freight Transport)",VLOOKUP($H11,INDIRECT("Ref_EF_Weight_Distance"&amp;"_"&amp;$D11),5,0),IF($G11="Custom Vehicle",VLOOKUP($H11,Tbl_vehical_Settings,6,0),IF($G11="Custom Fuel",VLOOKUP($M11,Tbl_Fuel_Settings,6,0),$AV11)))))))</f>
        <v>#REF!</v>
      </c>
      <c r="X11" s="58" t="str">
        <f>IF(OR($G11="Fuel Use",$G11="Fuel Use and Vehicle Distance"),VLOOKUP($M11,INDIRECT("Ref_EF_ByFuel"&amp;"_"&amp;$D11),6,0),IF(AND($G11="Vehicle Distance (e.g. Road Transport)",$D11="UK"),VLOOKUP($H11,Ref_EF_Vehicle_Distance_UK,6,0),IF(AND($G11="Vehicle Distance (e.g. Road Transport)",OR($D11="US",$D11="Other")),VLOOKUP($H11,INDIRECT("Ref_EF_Vehicle_Distance"&amp;"_"&amp;$D11),18,0),IF(AND($G11="Vehicle Distance (e.g. Road Transport)",ISBLANK($N11),ISBLANK($O11)),VLOOKUP($H11,INDIRECT("Ref_EF_Vehicle_Distance"&amp;"_"&amp;$D11),18,0),IF($G11="Weight Distance (e.g. Freight Transport)",VLOOKUP($H11,INDIRECT("Ref_EF_Weight_Distance"&amp;"_"&amp;$D11),6,0),IF($G11="Custom Vehicle",VLOOKUP($H11,Tbl_vehical_Settings,7,0),IF($G11="Custom Fuel",VLOOKUP($M11,Tbl_Fuel_Settings,7,0),$AW11)))))))</f>
        <v>#REF!</v>
      </c>
      <c r="Y11" s="58" t="str">
        <f>IF(OR($G11="Fuel Use",$G11="Fuel Use and Vehicle Distance"),VLOOKUP($M11,INDIRECT("Ref_EF_ByFuel"&amp;"_"&amp;$D11),4,0),IF(AND($G11="Vehicle Distance (e.g. Road Transport)",$D11="UK"),VLOOKUP($H11,Ref_EF_Vehicle_Distance_UK,4,0),IF(AND($G11="Vehicle Distance (e.g. Road Transport)",OR($D11="US",$D11="Other")),VLOOKUP($H11,INDIRECT("Ref_EF_Vehicle_Distance"&amp;"_"&amp;$D11),16,0),IF(AND($G11="Vehicle Distance (e.g. Road Transport)",ISBLANK($N11),ISBLANK($O11)),VLOOKUP($H11,INDIRECT("Ref_EF_Vehicle_Distance"&amp;"_"&amp;$D11),16,0),IF($G11="Weight Distance (e.g. Freight Transport)",VLOOKUP($H11,INDIRECT("Ref_EF_Weight_Distance"&amp;"_"&amp;$D11),4,0),IF($G11="Custom Vehicle",VLOOKUP($H11,Tbl_vehical_Settings,5,0),IF($G11="Custom Fuel",VLOOKUP($M11,Tbl_Fuel_Settings,5,0),$AX11)))))))</f>
        <v>#REF!</v>
      </c>
      <c r="Z11" s="58" t="str">
        <f>IF(OR($G11="Fuel Use",$G11="Fuel Use and Vehicle Distance"),VLOOKUP($M11,INDIRECT("Ref_EF_ByFuel"&amp;"_"&amp;$D11),5,0),IF(AND($G11="Vehicle Distance (e.g. Road Transport)",$D11="UK"),VLOOKUP($H11,Ref_EF_Vehicle_Distance_UK,5,0),IF(AND($G11="Vehicle Distance (e.g. Road Transport)",OR($D11="US",$D11="Other")),VLOOKUP($H11,INDIRECT("Ref_EF_Vehicle_Distance"&amp;"_"&amp;$D11),17,0),IF(AND($G11="Vehicle Distance (e.g. Road Transport)",ISBLANK($N11),ISBLANK($O11)),VLOOKUP($H11,INDIRECT("Ref_EF_Vehicle_Distance"&amp;"_"&amp;$D11),17,0),IF($G11="Weight Distance (e.g. Freight Transport)",VLOOKUP($H11,INDIRECT("Ref_EF_Weight_Distance"&amp;"_"&amp;$D11),5,0),IF($G11="Custom Vehicle",VLOOKUP($H11,Tbl_vehical_Settings,6,0),IF($G11="Custom Fuel",VLOOKUP($M11,Tbl_Fuel_Settings,6,0),$AV11)))))))</f>
        <v>#REF!</v>
      </c>
      <c r="AA11" s="58" t="str">
        <f>IF(OR($G11="Fuel Use",$G11="Fuel Use and Vehicle Distance"),VLOOKUP($M11,INDIRECT("Ref_EF_ByFuel"&amp;"_"&amp;$D11),6,0),IF(AND($G11="Vehicle Distance (e.g. Road Transport)",$D11="UK"),VLOOKUP($H11,Ref_EF_Vehicle_Distance_UK,6,0),IF(AND($G11="Vehicle Distance (e.g. Road Transport)",OR($D11="US",$D11="Other")),VLOOKUP($H11,INDIRECT("Ref_EF_Vehicle_Distance"&amp;"_"&amp;$D11),18,0),IF(AND($G11="Vehicle Distance (e.g. Road Transport)",ISBLANK($N11),ISBLANK($O11)),VLOOKUP($H11,INDIRECT("Ref_EF_Vehicle_Distance"&amp;"_"&amp;$D11),18,0),IF($G11="Weight Distance (e.g. Freight Transport)",VLOOKUP($H11,INDIRECT("Ref_EF_Weight_Distance"&amp;"_"&amp;$D11),6,0),IF($G11="Custom Vehicle",VLOOKUP($H11,Tbl_vehical_Settings,7,0),IF($G11="Custom Fuel",VLOOKUP($M11,Tbl_Fuel_Settings,7,0),$AW11)))))))</f>
        <v>#REF!</v>
      </c>
      <c r="AB11" s="58" t="str">
        <f>IF($G11="Fuel Use",VLOOKUP($H11,INDIRECT("Ref_EF_ByFuel_CH4"&amp;"_"&amp;$D11),3,0),
IF($G11="Fuel Use and Vehicle Distance",VLOOKUP($H11,INDIRECT("Ref_EF_Vehicle_Distance"&amp;"_"&amp;$D11),3,0),IF($G11="Vehicle Distance (e.g. Road Transport)",VLOOKUP($H11,INDIRECT("Ref_EF_Vehicle_Distance"&amp;"_"&amp;$D11),IF($D11="UK",7,3),0),IF($G11="Weight Distance (e.g. Freight Transport)",VLOOKUP(VLOOKUP($H11,INDIRECT("Ref_EF_Weight_Distance"&amp;"_"&amp;$D11),8,0),INDIRECT("Ref_EF_Weight_Distance_CH4"&amp;"_"&amp;$D11),3,0),IF($G11="Custom Vehicle",VLOOKUP($H11,Tbl_vehical_Settings,3,0),IF($G11="Custom Fuel",VLOOKUP($M11,Tbl_Fuel_Settings,3,0),VLOOKUP($H11,INDIRECT("Ref_EF_Public_Transport"&amp;"_"&amp;$D11),7,0)))))))</f>
        <v>#REF!</v>
      </c>
      <c r="AC11" s="59" t="str">
        <f>IF($G11="Fuel Use",VLOOKUP($H11,INDIRECT("Ref_EF_ByFuel_CH4"&amp;"_"&amp;$D11),4,0),
IF($G11="Fuel Use and Vehicle Distance",VLOOKUP($H11,INDIRECT("Ref_EF_Vehicle_Distance"&amp;"_"&amp;$D11),4,0),IF($G11="Vehicle Distance (e.g. Road Transport)",VLOOKUP($H11,INDIRECT("Ref_EF_Vehicle_Distance"&amp;"_"&amp;$D11),IF($D11="UK",8,4),0),IF($G11="Weight Distance (e.g. Freight Transport)",VLOOKUP(VLOOKUP($H11,INDIRECT("Ref_EF_Weight_Distance"&amp;"_"&amp;$D11),8,0),INDIRECT("Ref_EF_Weight_Distance_CH4"&amp;"_"&amp;$D11),4,0),IF($G11="Custom Vehicle",VLOOKUP($H11,Tbl_vehical_Settings,6,0),IF($G11="Custom Fuel",VLOOKUP($M11,Tbl_Fuel_Settings,6,0),VLOOKUP($H11,INDIRECT("Ref_EF_Public_Transport"&amp;"_"&amp;$D11),8,0)))))))</f>
        <v>#REF!</v>
      </c>
      <c r="AD11" s="60" t="str">
        <f>IF($G11="Fuel Use",VLOOKUP($H11,INDIRECT("Ref_EF_ByFuel_CH4"&amp;"_"&amp;$D11),5,0),
IF($G11="Fuel Use and Vehicle Distance",VLOOKUP($H11,INDIRECT("Ref_EF_Vehicle_Distance"&amp;"_"&amp;$D11),5,0),IF($G11="Vehicle Distance (e.g. Road Transport)",VLOOKUP($H11,INDIRECT("Ref_EF_Vehicle_Distance"&amp;"_"&amp;$D11),IF($D11="UK",9,5),0),IF($G11="Weight Distance (e.g. Freight Transport)",VLOOKUP(VLOOKUP($H11,INDIRECT("Ref_EF_Weight_Distance"&amp;"_"&amp;$D11),8,0),INDIRECT("Ref_EF_Weight_Distance_CH4"&amp;"_"&amp;$D11),5,0),IF($G11="Custom Vehicle",VLOOKUP($H11,Tbl_vehical_Settings,7,0),IF($G11="Custom Fuel",VLOOKUP($M11,Tbl_Fuel_Settings,7,0),VLOOKUP($H11,INDIRECT("Ref_EF_Public_Transport"&amp;"_"&amp;$D11),9,0)))))))</f>
        <v>#REF!</v>
      </c>
      <c r="AE11" s="60" t="str">
        <f>IF($G11="Fuel Use",VLOOKUP($H11,INDIRECT("Ref_EF_ByFuel_CH4"&amp;"_"&amp;$D11),6,0),
IF($G11="Fuel Use and Vehicle Distance",VLOOKUP($H11,INDIRECT("Ref_EF_Vehicle_Distance"&amp;"_"&amp;$D11),6,0),IF($G11="Vehicle Distance (e.g. Road Transport)",VLOOKUP($H11,INDIRECT("Ref_EF_Vehicle_Distance"&amp;"_"&amp;$D11),IF($D11="UK",10,6),0),IF($G11="Weight Distance (e.g. Freight Transport)",VLOOKUP(VLOOKUP($H11,INDIRECT("Ref_EF_Weight_Distance"&amp;"_"&amp;$D11),8,0),INDIRECT("Ref_EF_Weight_Distance_CH4"&amp;"_"&amp;$D11),6,0),IF($G11="Custom Vehicle",VLOOKUP($H11,Tbl_vehical_Settings,4,0),IF($G11="Custom Fuel",VLOOKUP($M11,Tbl_Fuel_Settings,4,0),VLOOKUP($H11,INDIRECT("Ref_EF_Public_Transport"&amp;"_"&amp;$D11),10,0)))))))</f>
        <v>#REF!</v>
      </c>
      <c r="AF11" s="60" t="str">
        <f>IF($G11="Fuel Use",VLOOKUP($H11,INDIRECT("Ref_EF_ByFuel_CH4"&amp;"_"&amp;$D11),7,0),
IF($G11="Fuel Use and Vehicle Distance",VLOOKUP($H11,INDIRECT("Ref_EF_Vehicle_Distance"&amp;"_"&amp;$D11),7,0),IF($G11="Vehicle Distance (e.g. Road Transport)",VLOOKUP($H11,INDIRECT("Ref_EF_Vehicle_Distance"&amp;"_"&amp;$D11),IF($D11="UK",11,7),0),IF($G11="Weight Distance (e.g. Freight Transport)",VLOOKUP(VLOOKUP($H11,INDIRECT("Ref_EF_Weight_Distance"&amp;"_"&amp;$D11),8,0),INDIRECT("Ref_EF_Weight_Distance_CH4"&amp;"_"&amp;$D11),7,0),IF($G11="Custom Vehicle",VLOOKUP($H11,Tbl_vehical_Settings,6,0),IF($G11="Custom Fuel",VLOOKUP($M11,Tbl_Fuel_Settings,6,0),VLOOKUP($H11,INDIRECT("Ref_EF_Public_Transport"&amp;"_"&amp;$D11),11,0)))))))</f>
        <v>#REF!</v>
      </c>
      <c r="AG11" s="60" t="str">
        <f>IF($G11="Fuel Use",VLOOKUP($H11,INDIRECT("Ref_EF_ByFuel_CH4"&amp;"_"&amp;$D11),8,0),
IF($G11="Fuel Use and Vehicle Distance",VLOOKUP($H11,INDIRECT("Ref_EF_Vehicle_Distance"&amp;"_"&amp;$D11),8,0),IF($G11="Vehicle Distance (e.g. Road Transport)",VLOOKUP($H11,INDIRECT("Ref_EF_Vehicle_Distance"&amp;"_"&amp;$D11),IF($D11="UK",12,8),0),IF($G11="Weight Distance (e.g. Freight Transport)",VLOOKUP(VLOOKUP($H11,INDIRECT("Ref_EF_Weight_Distance"&amp;"_"&amp;$D11),8,0),INDIRECT("Ref_EF_Weight_Distance_CH4"&amp;"_"&amp;$D11),8,0),IF($G11="Custom Vehicle",VLOOKUP($H11,Tbl_vehical_Settings,7,0),IF($G11="Custom Fuel",VLOOKUP($M11,Tbl_Fuel_Settings,7,0),VLOOKUP($H11,INDIRECT("Ref_EF_Public_Transport"&amp;"_"&amp;$D11),12,0)))))))</f>
        <v>#REF!</v>
      </c>
      <c r="AH11" s="60" t="str">
        <f t="array" ref="AH11">INDEX(Ref_Master_Unit_Table,MATCH($W11,REF_To_Unit,0),MATCH('Reference - Lookup and Unit'!$A$11,Ref_From_Units,0))</f>
        <v>#REF!</v>
      </c>
      <c r="AI11" s="60" t="str">
        <f t="array" ref="AI11">INDEX(Ref_Master_Unit_Table,MATCH(IF(AND($D11="UK",$G11="Vehicle Distance (e.g. Road Transport)"),$L11,IF(ISBLANK($O11),$L11,$O11)),Ref_From_Units,0),MATCH($X11,REF_To_Unit,0))</f>
        <v>#N/A</v>
      </c>
      <c r="AJ11" s="60" t="str">
        <f t="array" ref="AJ11">INDEX(Ref_Master_Unit_Table,MATCH($Z11,REF_To_Unit,0),MATCH('Reference - Lookup and Unit'!$A$11,Ref_From_Units,0))</f>
        <v>#REF!</v>
      </c>
      <c r="AK11" s="60" t="str">
        <f t="array" ref="AK11">INDEX(Ref_Master_Unit_Table,MATCH(IF(AND($D11="UK",$G11="Vehicle Distance (e.g. Road Transport)"),$L11,IF(ISBLANK($O11),$L11,$O11)),Ref_From_Units,0),MATCH($AA11,REF_To_Unit,0))</f>
        <v>#N/A</v>
      </c>
      <c r="AL11" s="60" t="str">
        <f t="array" ref="AL11">INDEX(Ref_Master_Unit_Table,MATCH($AC11,REF_To_Unit,0),MATCH('Reference - Lookup and Unit'!$A$11,Ref_From_Units,0))</f>
        <v>#REF!</v>
      </c>
      <c r="AM11" s="60" t="str">
        <f t="array" ref="AM11">INDEX(Ref_Master_Unit_Table,MATCH(IF(OR($G11="Fuel Use",$G11="Custom Fuel"),$O11,$L11),Ref_From_Units,0),MATCH($AD11,REF_To_Unit,0))</f>
        <v>#N/A</v>
      </c>
      <c r="AN11" s="60" t="str">
        <f t="array" ref="AN11">INDEX(Ref_Master_Unit_Table,MATCH($AF11,REF_To_Unit,0),MATCH('Reference - Lookup and Unit'!$A$11,Ref_From_Units,0))</f>
        <v>#REF!</v>
      </c>
      <c r="AO11" s="60" t="str">
        <f t="array" ref="AO11">INDEX(Ref_Master_Unit_Table,MATCH(IF(OR($G11="Fuel Use",$G11="Custom Fuel"),$O11,$L11),Ref_From_Units,0),MATCH($AD11,REF_To_Unit,0))</f>
        <v>#N/A</v>
      </c>
      <c r="AP11" s="60" t="str">
        <f>VLOOKUP("CO2",INDIRECT(IF(Setting_IPCC_GWP_VERSION="1995 IPCC Second Assessment Report (SAR)","Ref_EF_IPCC_GWP_95",IF(Setting_IPCC_GWP_VERSION="2001 IPCC Third Assessment Report (TAR)","Ref_EF_IPCC_GWP_2001","Ref_EF_IPCC_GWP_2007"))),2,0)</f>
        <v>1.0000000000</v>
      </c>
      <c r="AQ1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1" s="61" t="str">
        <f>VLOOKUP("Biofuel CO2",INDIRECT(IF(Setting_IPCC_GWP_VERSION="1995 IPCC Second Assessment Report (SAR)","Ref_EF_IPCC_GWP_95",IF(Setting_IPCC_GWP_VERSION="2001 IPCC Third Assessment Report (TAR)","Ref_EF_IPCC_GWP_2001","Ref_EF_IPCC_GWP_2007"))),2,0)</f>
        <v>1.0000000000</v>
      </c>
      <c r="AT11" s="62" t="str">
        <f t="shared" ref="AT11:AT110" si="6">IF(OR($G11="Fuel Use",$G11="Custom fuel"),(IF(E11&lt;&gt;"",("Ref_DD_vehicle_FuelUse"&amp;"_"&amp;D11 &amp;"_"&amp;E11),"Ref_DD_vehicle_FuelUse"&amp;"_"&amp;D11)),IF(OR($G11="Vehicle Distance (e.g. Road Transport)",$G11="Fuel Use and Vehicle Distance"),(IF(E11&lt;&gt;"",("Ref_DD_vehicle_VehicleDistance"&amp;"_"&amp;D11 &amp;"_"&amp;E11),"Ref_DD_vehicle_VehicleDistance"&amp;"_"&amp;D11)),IF($G11="Weight Distance (e.g. Freight Transport)",(IF(E11&lt;&gt;"",("Ref_DD_vehicle_WeightDistance"&amp;"_"&amp;D11 &amp;"_"&amp;E11),"Ref_DD_vehicle_WeightDistance"&amp;"_"&amp;D11)),(IF(E11&lt;&gt;"",("Ref_DD_vehicle_Passenger"&amp;"_"&amp;D11 &amp;"_"&amp;E11),"Ref_DD_vehicle_Passenger"&amp;"_"&amp;D11)))))</f>
        <v>Ref_DD_vehicle_Passenger_</v>
      </c>
      <c r="AU11" s="62" t="str">
        <f t="shared" ref="AU11:AU110" si="7">VLOOKUP($H11,INDIRECT("Ref_EF_Public_Transport"&amp;"_"&amp;$D11),3,0)</f>
        <v>#REF!</v>
      </c>
      <c r="AV11" s="62" t="str">
        <f t="shared" ref="AV11:AV110" si="8">VLOOKUP($H11,INDIRECT("Ref_EF_Public_Transport"&amp;"_"&amp;$D11),5,0)</f>
        <v>#REF!</v>
      </c>
      <c r="AW11" s="62" t="str">
        <f t="shared" ref="AW11:AW110" si="9">VLOOKUP($H11,INDIRECT("Ref_EF_Public_Transport"&amp;"_"&amp;$D11),6,0)</f>
        <v>#REF!</v>
      </c>
      <c r="AX11" s="62" t="str">
        <f t="shared" ref="AX11:AX110" si="10">VLOOKUP($H11,INDIRECT("Ref_EF_Public_Transport"&amp;"_"&amp;$D11),4,0)</f>
        <v>#REF!</v>
      </c>
      <c r="AY11" s="62" t="str">
        <f t="shared" ref="AY11:AY110" si="11">IF(ISERROR(COLUMN(INDIRECT($AT11))),FALSE,TRUE)</f>
        <v>FALSE</v>
      </c>
      <c r="AZ11" s="62" t="str">
        <f t="shared" ref="AZ11:AZ110" si="12">IF(AND($F11="Scope 1",OR($G11="Fuel Use",$G11="Custom Fuel",$G11="Fuel Use and Vehicle Distance")),$Q11,IF(AND($F11="Scope 1",OR($G11="Vehicle Distance (e.g. Road Transport)",$G11="Custom Vehicle"),ISBLANK($N11)=FALSE),$Q11,""))</f>
        <v/>
      </c>
      <c r="BA11" s="62" t="str">
        <f t="shared" ref="BA11:BA110" si="13">IF(AND($F11="Scope 1",AND(OR($G11="Vehicle Distance (e.g. Road Transport)",$G11="Custom Vehicle"),OR($D11="US",$D11="Other"),ISBLANK($N11)=TRUE)),$Q11,IF(AND($F11="Scope 1",$G11&lt;&gt;"Fuel Use",ISBLANK($N11)=TRUE),$Q11,""))</f>
        <v/>
      </c>
      <c r="BB11" s="62" t="str">
        <f t="shared" ref="BB11:BB110" si="14">IF(AND(OR(G11="Fuel Use",G11="Custom Fuel"),F11="Scope 1",ISBLANK(I11)=TRUE),R11,"")</f>
        <v/>
      </c>
      <c r="BC11" s="62" t="str">
        <f t="shared" ref="BC11:BC110" si="15">IF(AND(OR(G11="Fuel Use",G11="Custom Fuel"),F11="Scope 1",ISBLANK(I11)=FALSE),R11,IF(AND(G11&lt;&gt;"Fuel Use",G11&lt;&gt;"Custom Fuel",F11="Scope 1"),R11,""))</f>
        <v/>
      </c>
      <c r="BD11" s="62" t="str">
        <f t="shared" ref="BD11:BD110" si="16">IF(AND(OR(G11="Fuel Use",G11="Custom Fuel"),F11="Scope 1",ISBLANK(I11)=TRUE),S11,"")</f>
        <v/>
      </c>
      <c r="BE11" s="62" t="str">
        <f t="shared" ref="BE11:BE110" si="17">IF(AND(OR(G11="Fuel Use",G11="Custom Fuel"),F11="Scope 1",ISBLANK(I11)=FALSE),S11,IF(AND(G11&lt;&gt;"Fuel Use",G11&lt;&gt;"Custom Fuel",F11="Scope 1"),S11,""))</f>
        <v/>
      </c>
      <c r="BF11" s="62" t="str">
        <f t="shared" ref="BF11:BF110" si="18">IF(AND($F11="Scope 3",OR($G11="Fuel Use",$G11="Custom Fuel",$G11="Fuel Use and Vehicle Distance")),$Q11,IF(AND($F11="Scope 3",OR($G11="Vehicle Distance (e.g. Road Transport)",$G11="Custom Vehicle"),ISBLANK($N11)=FALSE),$Q11,""))</f>
        <v/>
      </c>
      <c r="BG11" s="62" t="str">
        <f t="shared" ref="BG11:BG110" si="19">IF(AND($F11="Scope 3",AND(OR($G11="Vehicle Distance (e.g. Road Transport)",$G11="Custom Vehicle"),OR($D11="US",$D11="Other"),ISBLANK($N11)=TRUE)),$Q11,IF(AND($F11="Scope 3",$G11&lt;&gt;"Fuel Use",ISBLANK($N11)=TRUE),$Q11,""))</f>
        <v/>
      </c>
      <c r="BH11" s="62" t="str">
        <f t="shared" ref="BH11:BH110" si="20">IF(AND(OR(G11="Fuel Use",G11="Custom Fuel"),F11="Scope 3",ISBLANK(I11)=TRUE),R11,"")</f>
        <v/>
      </c>
      <c r="BI11" s="62" t="str">
        <f t="shared" ref="BI11:BI110" si="21">IF(AND(OR(G11="Fuel Use",G11="Custom Fuel"),F11="Scope 3",ISBLANK(I11)=FALSE),R11,IF(AND(G11&lt;&gt;"Fuel Use",G11&lt;&gt;"Custom Fuel",F11="Scope 3"),R11,""))</f>
        <v/>
      </c>
      <c r="BJ11" s="62" t="str">
        <f t="shared" ref="BJ11:BJ110" si="22">IF(AND(OR(G11="Fuel Use",G11="Custom Fuel"),F11="Scope 3",ISBLANK(I11)=TRUE),S11,"")</f>
        <v/>
      </c>
      <c r="BK11" s="62" t="str">
        <f t="shared" ref="BK11:BK110" si="23">IF(AND(OR(G11="Fuel Use",G11="Custom Fuel"),F11="Scope 3",ISBLANK(I11)=FALSE),S11,IF(AND(G11&lt;&gt;"Fuel Use",G11&lt;&gt;"Custom Fuel",F11="Scope 3"),S11,""))</f>
        <v/>
      </c>
      <c r="BL11" s="62" t="str">
        <f t="shared" ref="BL11:BL110" si="24">IF(OR($G11="Fuel Use",$G11="Custom Fuel"),$U11,IF(AND(OR($G11="Vehicle Distance (e.g. Road Transport)",$G11="Custom Vehicle"),ISBLANK($N11)=FALSE),$U11,""))</f>
        <v/>
      </c>
      <c r="BM11" s="63" t="str">
        <f t="shared" ref="BM11:BM110" si="25">IF(AND(AND(OR($G11="Vehicle Distance (e.g. Road Transport)",$G11="Custom Vehicle"),OR($D11="US",$D11="Other"),ISBLANK($N11)=TRUE)),$U11,IF(AND($G11&lt;&gt;"Fuel Use",ISBLANK($N11)=TRUE),$U11,""))</f>
        <v/>
      </c>
      <c r="BN11" s="62" t="str">
        <f t="shared" ref="BN11:BN110" si="26">IF(AND($E11="Road",$F11="Scope 1"),$Q11,"")</f>
        <v/>
      </c>
      <c r="BO11" s="62" t="str">
        <f t="shared" ref="BO11:BO110" si="27">IF(AND($E11="Rail",$F11="Scope 1"),$Q11,"")</f>
        <v/>
      </c>
      <c r="BP11" s="62" t="str">
        <f t="shared" ref="BP11:BP110" si="28">IF(AND($E11="Water",$F11="Scope 1"),$Q11,"")</f>
        <v/>
      </c>
      <c r="BQ11" s="62" t="str">
        <f t="shared" ref="BQ11:BQ110" si="29">IF(AND($E11="AirCraft",$F11="Scope 1"),$Q11,"")</f>
        <v/>
      </c>
      <c r="BR11" s="62" t="str">
        <f t="shared" ref="BR11:BR110" si="30">IF(AND($E11="Road",$F11="Scope 1"),$R11,"")</f>
        <v/>
      </c>
      <c r="BS11" s="62" t="str">
        <f t="shared" ref="BS11:BS110" si="31">IF(AND($E11="Rail",$F11="Scope 1"),$R11,"")</f>
        <v/>
      </c>
      <c r="BT11" s="62" t="str">
        <f t="shared" ref="BT11:BT110" si="32">IF(AND($E11="Water",$F11="Scope 1"),$R11,"")</f>
        <v/>
      </c>
      <c r="BU11" s="62" t="str">
        <f t="shared" ref="BU11:BU110" si="33">IF(AND($E11="Aircraft",$F11="Scope 1"),$R11,"")</f>
        <v/>
      </c>
      <c r="BV11" s="62" t="str">
        <f t="shared" ref="BV11:BV110" si="34">IF(AND($E11="Road",$F11="Scope 1"),$S11,"")</f>
        <v/>
      </c>
      <c r="BW11" s="62" t="str">
        <f t="shared" ref="BW11:BW110" si="35">IF(AND($E11="Rail",$F11="Scope 1"),$S11,"")</f>
        <v/>
      </c>
      <c r="BX11" s="62" t="str">
        <f t="shared" ref="BX11:BX110" si="36">IF(AND($E11="Water",$F11="Scope 1"),$S11,"")</f>
        <v/>
      </c>
      <c r="BY11" s="62" t="str">
        <f t="shared" ref="BY11:BY110" si="37">IF(AND($E11="Aircraft",$F11="Scope 1"),$S11,"")</f>
        <v/>
      </c>
      <c r="BZ11" s="62" t="str">
        <f t="shared" ref="BZ11:BZ110" si="38">IF(AND($E11="Road",$F11="Scope 3"),$Q11,"")</f>
        <v/>
      </c>
      <c r="CA11" s="62" t="str">
        <f t="shared" ref="CA11:CA110" si="39">IF(AND($E11="Rail",$F11="Scope 3"),$Q11,"")</f>
        <v/>
      </c>
      <c r="CB11" s="62" t="str">
        <f t="shared" ref="CB11:CB110" si="40">IF(AND($E11="Water",$F11="Scope 3"),$Q11,"")</f>
        <v/>
      </c>
      <c r="CC11" s="62" t="str">
        <f t="shared" ref="CC11:CC110" si="41">IF(AND($E11="AirCraft",$F11="Scope 3"),$Q11,"")</f>
        <v/>
      </c>
      <c r="CD11" s="62" t="str">
        <f t="shared" ref="CD11:CD110" si="42">IF(AND($E11="Road",$F11="Scope 3"),$R11,"")</f>
        <v/>
      </c>
      <c r="CE11" s="62" t="str">
        <f t="shared" ref="CE11:CE110" si="43">IF(AND($E11="Rail",$F11="Scope 3"),$R11,"")</f>
        <v/>
      </c>
      <c r="CF11" s="62" t="str">
        <f t="shared" ref="CF11:CF110" si="44">IF(AND($E11="Water",$F11="Scope 3"),$R11,"")</f>
        <v/>
      </c>
      <c r="CG11" s="62" t="str">
        <f t="shared" ref="CG11:CG110" si="45">IF(AND($E11="Aircraft",$F11="Scope 3"),$R11,"")</f>
        <v/>
      </c>
      <c r="CH11" s="62" t="str">
        <f t="shared" ref="CH11:CH110" si="46">IF(AND($E11="Road",$F11="Scope 3"),$S11,"")</f>
        <v/>
      </c>
      <c r="CI11" s="62" t="str">
        <f t="shared" ref="CI11:CI110" si="47">IF(AND($E11="Rail",$F11="Scope 3"),$S11,"")</f>
        <v/>
      </c>
      <c r="CJ11" s="62" t="str">
        <f t="shared" ref="CJ11:CJ110" si="48">IF(AND($E11="Water",$F11="Scope 3"),$S11,"")</f>
        <v/>
      </c>
      <c r="CK11" s="62" t="str">
        <f t="shared" ref="CK11:CK110" si="49">IF(AND($E11="Aircraft",$F11="Scope 3"),$S11,"")</f>
        <v/>
      </c>
      <c r="CL11" s="62" t="str">
        <f t="shared" ref="CL11:CL110" si="50">IF($E11="Road",$U11,"")</f>
        <v/>
      </c>
      <c r="CM11" s="62" t="str">
        <f t="shared" ref="CM11:CM110" si="51">IF($E11="Rail",$U11,"")</f>
        <v/>
      </c>
      <c r="CN11" s="62" t="str">
        <f t="shared" ref="CN11:CN110" si="52">IF($E11="Water",$U11,"")</f>
        <v/>
      </c>
      <c r="CO11" s="62" t="str">
        <f t="shared" ref="CO11:CO110" si="53">IF($E11="Aircraft",$U11,"")</f>
        <v/>
      </c>
      <c r="CP11" s="64" t="str">
        <f t="shared" ref="CP11:CP110" si="54">IF($G11="Weight Distance (e.g. Freight Transport)","Ref_DD_WeightDistanceUnits",IF($G11="Passenger Distance (e.g. Public Transport)","Ref_DD_PasengerDistanceUnits",IF($G11="Custom Vehicle","Set_DD_Vehicle_Units","Ref_DD_DistanceUnit")))</f>
        <v>Ref_DD_DistanceUnit</v>
      </c>
      <c r="CQ11" s="62" t="str">
        <f t="shared" ref="CQ11:CQ110" si="55">IF(AND(ISERROR($Q11*$AP11)=TRUE,ISERROR((R11/1000)*$AQ11)=TRUE,ISERROR((S11/1000)*$AR11)=FALSE),((S11/1000)*$AR11),"")</f>
        <v/>
      </c>
      <c r="CR11" s="64" t="str">
        <f t="shared" ref="CR11:CR110" si="56">IF($G11="Custom vehicle",IF(OR($L11="Passenger Mile",$L11="Passenger Kilometer"),"Passenger Distance (e.g. Public Transport)",IF(OR($L11="Tonne Mile",$L11="Tonne Kilometer"),"Weight Distance (e.g. Freight Transport)","Vehicle Distance (e.g. Road Transport)")),$G11)</f>
        <v/>
      </c>
      <c r="CS11" s="65"/>
      <c r="CT11" s="8"/>
      <c r="CU11" s="8"/>
      <c r="CV11" s="8"/>
      <c r="CW11" s="8"/>
      <c r="CX11" s="8"/>
      <c r="CY11" s="8"/>
      <c r="CZ11" s="8"/>
      <c r="DA11" s="8"/>
      <c r="DB11" s="8"/>
      <c r="DC11" s="8"/>
      <c r="DD11" s="8"/>
      <c r="DE11" s="8"/>
      <c r="DF11" s="8"/>
      <c r="DG11" s="8"/>
      <c r="DH11" s="8"/>
      <c r="DI11" s="8"/>
      <c r="DJ11" s="8"/>
      <c r="DK11" s="8"/>
      <c r="DL11" s="8"/>
    </row>
    <row r="12" ht="18.0" customHeight="1">
      <c r="A12" s="8"/>
      <c r="B12" s="66"/>
      <c r="C12" s="67"/>
      <c r="D12" s="67"/>
      <c r="E12" s="67"/>
      <c r="F12" s="67"/>
      <c r="G12" s="67"/>
      <c r="H12" s="67"/>
      <c r="I12" s="68"/>
      <c r="J12" s="68"/>
      <c r="K12" s="68"/>
      <c r="L12" s="67"/>
      <c r="M12" s="67"/>
      <c r="N12" s="68"/>
      <c r="O12" s="67"/>
      <c r="P12" s="69"/>
      <c r="Q12" s="70" t="str">
        <f t="shared" si="1"/>
        <v/>
      </c>
      <c r="R12" s="70" t="str">
        <f t="shared" si="2"/>
        <v/>
      </c>
      <c r="S12" s="70" t="str">
        <f t="shared" si="3"/>
        <v/>
      </c>
      <c r="T12" s="70" t="str">
        <f t="shared" si="4"/>
        <v>0</v>
      </c>
      <c r="U12" s="71" t="str">
        <f t="shared" si="5"/>
        <v/>
      </c>
      <c r="V12" s="72" t="str">
        <f>IF(OR($G12="Fuel Use",$G12="Fuel Use and Vehicle Distance"),VLOOKUP($M12,INDIRECT("Ref_EF_ByFuel"&amp;"_"&amp;$D12),3,0),IF(AND($G12="Vehicle Distance (e.g. Road Transport)",$D12="UK"),VLOOKUP($H12,Ref_EF_Vehicle_Distance_UK,3,0),IF(AND($G12="Vehicle Distance (e.g. Road Transport)",OR($D12="US",$D12="Other")),VLOOKUP($H12,INDIRECT("Ref_EF_Vehicle_Distance"&amp;"_"&amp;$D12),15,0),IF(AND($G12="Vehicle Distance (e.g. Road Transport)",ISBLANK($N12),ISBLANK($O12)),VLOOKUP($H12,INDIRECT("Ref_EF_Vehicle_Distance"&amp;"_"&amp;$D12),15,0),IF($G12="Weight Distance (e.g. Freight Transport)",VLOOKUP($H12,INDIRECT("Ref_EF_Weight_Distance"&amp;"_"&amp;$D12),3,0),IF($G12="Custom Vehicle",VLOOKUP($H12,Tbl_vehical_Settings,2,0),IF($G12="Custom Fuel",VLOOKUP($M12,Tbl_Fuel_Settings,2,0),$AU12)))))))</f>
        <v>#REF!</v>
      </c>
      <c r="W12" s="73" t="str">
        <f>IF(OR($G12="Fuel Use",$G12="Fuel Use and Vehicle Distance"),VLOOKUP($M12,INDIRECT("Ref_EF_ByFuel"&amp;"_"&amp;$D12),5,0),IF(AND($G12="Vehicle Distance (e.g. Road Transport)",$D12="UK"),VLOOKUP($H12,Ref_EF_Vehicle_Distance_UK,5,0),IF(AND($G12="Vehicle Distance (e.g. Road Transport)",OR($D12="US",$D12="Other")),VLOOKUP($H12,INDIRECT("Ref_EF_Vehicle_Distance"&amp;"_"&amp;$D12),17,0),IF(AND($G12="Vehicle Distance (e.g. Road Transport)",ISBLANK($N12),ISBLANK($O12)),VLOOKUP($H12,INDIRECT("Ref_EF_Vehicle_Distance"&amp;"_"&amp;$D12),17,0),IF($G12="Weight Distance (e.g. Freight Transport)",VLOOKUP($H12,INDIRECT("Ref_EF_Weight_Distance"&amp;"_"&amp;$D12),5,0),IF($G12="Custom Vehicle",VLOOKUP($H12,Tbl_vehical_Settings,6,0),IF($G12="Custom Fuel",VLOOKUP($M12,Tbl_Fuel_Settings,6,0),$AV12)))))))</f>
        <v>#REF!</v>
      </c>
      <c r="X12" s="74" t="str">
        <f>IF(OR($G12="Fuel Use",$G12="Fuel Use and Vehicle Distance"),VLOOKUP($M12,INDIRECT("Ref_EF_ByFuel"&amp;"_"&amp;$D12),6,0),IF(AND($G12="Vehicle Distance (e.g. Road Transport)",$D12="UK"),VLOOKUP($H12,Ref_EF_Vehicle_Distance_UK,6,0),IF(AND($G12="Vehicle Distance (e.g. Road Transport)",OR($D12="US",$D12="Other")),VLOOKUP($H12,INDIRECT("Ref_EF_Vehicle_Distance"&amp;"_"&amp;$D12),18,0),IF(AND($G12="Vehicle Distance (e.g. Road Transport)",ISBLANK($N12),ISBLANK($O12)),VLOOKUP($H12,INDIRECT("Ref_EF_Vehicle_Distance"&amp;"_"&amp;$D12),18,0),IF($G12="Weight Distance (e.g. Freight Transport)",VLOOKUP($H12,INDIRECT("Ref_EF_Weight_Distance"&amp;"_"&amp;$D12),6,0),IF($G12="Custom Vehicle",VLOOKUP($H12,Tbl_vehical_Settings,7,0),IF($G12="Custom Fuel",VLOOKUP($M12,Tbl_Fuel_Settings,7,0),$AW12)))))))</f>
        <v>#REF!</v>
      </c>
      <c r="Y12" s="72" t="str">
        <f>IF(OR($G12="Fuel Use",$G12="Fuel Use and Vehicle Distance"),VLOOKUP($M12,INDIRECT("Ref_EF_ByFuel"&amp;"_"&amp;$D12),4,0),IF(AND($G12="Vehicle Distance (e.g. Road Transport)",$D12="UK"),VLOOKUP($H12,Ref_EF_Vehicle_Distance_UK,4,0),IF(AND($G12="Vehicle Distance (e.g. Road Transport)",OR($D12="US",$D12="Other")),VLOOKUP($H12,INDIRECT("Ref_EF_Vehicle_Distance"&amp;"_"&amp;$D12),16,0),IF(AND($G12="Vehicle Distance (e.g. Road Transport)",ISBLANK($N12),ISBLANK($O12)),VLOOKUP($H12,INDIRECT("Ref_EF_Vehicle_Distance"&amp;"_"&amp;$D12),16,0),IF($G12="Weight Distance (e.g. Freight Transport)",VLOOKUP($H12,INDIRECT("Ref_EF_Weight_Distance"&amp;"_"&amp;$D12),4,0),IF($G12="Custom Vehicle",VLOOKUP($H12,Tbl_vehical_Settings,5,0),IF($G12="Custom Fuel",VLOOKUP($M12,Tbl_Fuel_Settings,5,0),$AX12)))))))</f>
        <v>#REF!</v>
      </c>
      <c r="Z12" s="72" t="str">
        <f>IF(OR($G12="Fuel Use",$G12="Fuel Use and Vehicle Distance"),VLOOKUP($M12,INDIRECT("Ref_EF_ByFuel"&amp;"_"&amp;$D12),5,0),IF(AND($G12="Vehicle Distance (e.g. Road Transport)",$D12="UK"),VLOOKUP($H12,Ref_EF_Vehicle_Distance_UK,5,0),IF(AND($G12="Vehicle Distance (e.g. Road Transport)",OR($D12="US",$D12="Other")),VLOOKUP($H12,INDIRECT("Ref_EF_Vehicle_Distance"&amp;"_"&amp;$D12),17,0),IF(AND($G12="Vehicle Distance (e.g. Road Transport)",ISBLANK($N12),ISBLANK($O12)),VLOOKUP($H12,INDIRECT("Ref_EF_Vehicle_Distance"&amp;"_"&amp;$D12),17,0),IF($G12="Weight Distance (e.g. Freight Transport)",VLOOKUP($H12,INDIRECT("Ref_EF_Weight_Distance"&amp;"_"&amp;$D12),5,0),IF($G12="Custom Vehicle",VLOOKUP($H12,Tbl_vehical_Settings,6,0),IF($G12="Custom Fuel",VLOOKUP($M12,Tbl_Fuel_Settings,6,0),$AV12)))))))</f>
        <v>#REF!</v>
      </c>
      <c r="AA12" s="72" t="str">
        <f>IF(OR($G12="Fuel Use",$G12="Fuel Use and Vehicle Distance"),VLOOKUP($M12,INDIRECT("Ref_EF_ByFuel"&amp;"_"&amp;$D12),6,0),IF(AND($G12="Vehicle Distance (e.g. Road Transport)",$D12="UK"),VLOOKUP($H12,Ref_EF_Vehicle_Distance_UK,6,0),IF(AND($G12="Vehicle Distance (e.g. Road Transport)",OR($D12="US",$D12="Other")),VLOOKUP($H12,INDIRECT("Ref_EF_Vehicle_Distance"&amp;"_"&amp;$D12),18,0),IF(AND($G12="Vehicle Distance (e.g. Road Transport)",ISBLANK($N12),ISBLANK($O12)),VLOOKUP($H12,INDIRECT("Ref_EF_Vehicle_Distance"&amp;"_"&amp;$D12),18,0),IF($G12="Weight Distance (e.g. Freight Transport)",VLOOKUP($H12,INDIRECT("Ref_EF_Weight_Distance"&amp;"_"&amp;$D12),6,0),IF($G12="Custom Vehicle",VLOOKUP($H12,Tbl_vehical_Settings,7,0),IF($G12="Custom Fuel",VLOOKUP($M12,Tbl_Fuel_Settings,7,0),$AW12)))))))</f>
        <v>#REF!</v>
      </c>
      <c r="AB12" s="75" t="str">
        <f>IF($G12="Fuel Use",VLOOKUP($H12,INDIRECT("Ref_EF_ByFuel_CH4"&amp;"_"&amp;$D12),3,0),
IF($G12="Fuel Use and Vehicle Distance",VLOOKUP($H12,INDIRECT("Ref_EF_Vehicle_Distance"&amp;"_"&amp;$D12),3,0),IF($G12="Vehicle Distance (e.g. Road Transport)",VLOOKUP($H12,INDIRECT("Ref_EF_Vehicle_Distance"&amp;"_"&amp;$D12),IF($D12="UK",7,3),0),IF($G12="Weight Distance (e.g. Freight Transport)",VLOOKUP(VLOOKUP($H12,INDIRECT("Ref_EF_Weight_Distance"&amp;"_"&amp;$D12),8,0),INDIRECT("Ref_EF_Weight_Distance_CH4"&amp;"_"&amp;$D12),3,0),IF($G12="Custom Vehicle",VLOOKUP($H12,Tbl_vehical_Settings,3,0),IF($G12="Custom Fuel",VLOOKUP($M12,Tbl_Fuel_Settings,3,0),VLOOKUP($H12,INDIRECT("Ref_EF_Public_Transport"&amp;"_"&amp;$D12),7,0)))))))</f>
        <v>#REF!</v>
      </c>
      <c r="AC12" s="76" t="str">
        <f>IF($G12="Fuel Use",VLOOKUP($H12,INDIRECT("Ref_EF_ByFuel_CH4"&amp;"_"&amp;$D12),4,0),
IF($G12="Fuel Use and Vehicle Distance",VLOOKUP($H12,INDIRECT("Ref_EF_Vehicle_Distance"&amp;"_"&amp;$D12),4,0),IF($G12="Vehicle Distance (e.g. Road Transport)",VLOOKUP($H12,INDIRECT("Ref_EF_Vehicle_Distance"&amp;"_"&amp;$D12),IF($D12="UK",8,4),0),IF($G12="Weight Distance (e.g. Freight Transport)",VLOOKUP(VLOOKUP($H12,INDIRECT("Ref_EF_Weight_Distance"&amp;"_"&amp;$D12),8,0),INDIRECT("Ref_EF_Weight_Distance_CH4"&amp;"_"&amp;$D12),4,0),IF($G12="Custom Vehicle",VLOOKUP($H12,Tbl_vehical_Settings,6,0),IF($G12="Custom Fuel",VLOOKUP($M12,Tbl_Fuel_Settings,6,0),VLOOKUP($H12,INDIRECT("Ref_EF_Public_Transport"&amp;"_"&amp;$D12),8,0)))))))</f>
        <v>#REF!</v>
      </c>
      <c r="AD12" s="60" t="str">
        <f>IF($G12="Fuel Use",VLOOKUP($H12,INDIRECT("Ref_EF_ByFuel_CH4"&amp;"_"&amp;$D12),5,0),
IF($G12="Fuel Use and Vehicle Distance",VLOOKUP($H12,INDIRECT("Ref_EF_Vehicle_Distance"&amp;"_"&amp;$D12),5,0),IF($G12="Vehicle Distance (e.g. Road Transport)",VLOOKUP($H12,INDIRECT("Ref_EF_Vehicle_Distance"&amp;"_"&amp;$D12),IF($D12="UK",9,5),0),IF($G12="Weight Distance (e.g. Freight Transport)",VLOOKUP(VLOOKUP($H12,INDIRECT("Ref_EF_Weight_Distance"&amp;"_"&amp;$D12),8,0),INDIRECT("Ref_EF_Weight_Distance_CH4"&amp;"_"&amp;$D12),5,0),IF($G12="Custom Vehicle",VLOOKUP($H12,Tbl_vehical_Settings,7,0),IF($G12="Custom Fuel",VLOOKUP($M12,Tbl_Fuel_Settings,7,0),VLOOKUP($H12,INDIRECT("Ref_EF_Public_Transport"&amp;"_"&amp;$D12),9,0)))))))</f>
        <v>#REF!</v>
      </c>
      <c r="AE12" s="60" t="str">
        <f>IF($G12="Fuel Use",VLOOKUP($H12,INDIRECT("Ref_EF_ByFuel_CH4"&amp;"_"&amp;$D12),6,0),
IF($G12="Fuel Use and Vehicle Distance",VLOOKUP($H12,INDIRECT("Ref_EF_Vehicle_Distance"&amp;"_"&amp;$D12),6,0),IF($G12="Vehicle Distance (e.g. Road Transport)",VLOOKUP($H12,INDIRECT("Ref_EF_Vehicle_Distance"&amp;"_"&amp;$D12),IF($D12="UK",10,6),0),IF($G12="Weight Distance (e.g. Freight Transport)",VLOOKUP(VLOOKUP($H12,INDIRECT("Ref_EF_Weight_Distance"&amp;"_"&amp;$D12),8,0),INDIRECT("Ref_EF_Weight_Distance_CH4"&amp;"_"&amp;$D12),6,0),IF($G12="Custom Vehicle",VLOOKUP($H12,Tbl_vehical_Settings,4,0),IF($G12="Custom Fuel",VLOOKUP($M12,Tbl_Fuel_Settings,4,0),VLOOKUP($H12,INDIRECT("Ref_EF_Public_Transport"&amp;"_"&amp;$D12),10,0)))))))</f>
        <v>#REF!</v>
      </c>
      <c r="AF12" s="60" t="str">
        <f>IF($G12="Fuel Use",VLOOKUP($H12,INDIRECT("Ref_EF_ByFuel_CH4"&amp;"_"&amp;$D12),7,0),
IF($G12="Fuel Use and Vehicle Distance",VLOOKUP($H12,INDIRECT("Ref_EF_Vehicle_Distance"&amp;"_"&amp;$D12),7,0),IF($G12="Vehicle Distance (e.g. Road Transport)",VLOOKUP($H12,INDIRECT("Ref_EF_Vehicle_Distance"&amp;"_"&amp;$D12),IF($D12="UK",11,7),0),IF($G12="Weight Distance (e.g. Freight Transport)",VLOOKUP(VLOOKUP($H12,INDIRECT("Ref_EF_Weight_Distance"&amp;"_"&amp;$D12),8,0),INDIRECT("Ref_EF_Weight_Distance_CH4"&amp;"_"&amp;$D12),7,0),IF($G12="Custom Vehicle",VLOOKUP($H12,Tbl_vehical_Settings,6,0),IF($G12="Custom Fuel",VLOOKUP($M12,Tbl_Fuel_Settings,6,0),VLOOKUP($H12,INDIRECT("Ref_EF_Public_Transport"&amp;"_"&amp;$D12),11,0)))))))</f>
        <v>#REF!</v>
      </c>
      <c r="AG12" s="60" t="str">
        <f>IF($G12="Fuel Use",VLOOKUP($H12,INDIRECT("Ref_EF_ByFuel_CH4"&amp;"_"&amp;$D12),8,0),
IF($G12="Fuel Use and Vehicle Distance",VLOOKUP($H12,INDIRECT("Ref_EF_Vehicle_Distance"&amp;"_"&amp;$D12),8,0),IF($G12="Vehicle Distance (e.g. Road Transport)",VLOOKUP($H12,INDIRECT("Ref_EF_Vehicle_Distance"&amp;"_"&amp;$D12),IF($D12="UK",12,8),0),IF($G12="Weight Distance (e.g. Freight Transport)",VLOOKUP(VLOOKUP($H12,INDIRECT("Ref_EF_Weight_Distance"&amp;"_"&amp;$D12),8,0),INDIRECT("Ref_EF_Weight_Distance_CH4"&amp;"_"&amp;$D12),8,0),IF($G12="Custom Vehicle",VLOOKUP($H12,Tbl_vehical_Settings,7,0),IF($G12="Custom Fuel",VLOOKUP($M12,Tbl_Fuel_Settings,7,0),VLOOKUP($H12,INDIRECT("Ref_EF_Public_Transport"&amp;"_"&amp;$D12),12,0)))))))</f>
        <v>#REF!</v>
      </c>
      <c r="AH12" s="60" t="str">
        <f t="array" ref="AH12">INDEX(Ref_Master_Unit_Table,MATCH($W12,REF_To_Unit,0),MATCH('Reference - Lookup and Unit'!$A$11,Ref_From_Units,0))</f>
        <v>#REF!</v>
      </c>
      <c r="AI12" s="60" t="str">
        <f t="array" ref="AI12">INDEX(Ref_Master_Unit_Table,MATCH(IF(AND($D12="UK",$G12="Vehicle Distance (e.g. Road Transport)"),$L12,IF(ISBLANK($O12),$L12,$O12)),Ref_From_Units,0),MATCH($X12,REF_To_Unit,0))</f>
        <v>#N/A</v>
      </c>
      <c r="AJ12" s="60" t="str">
        <f t="array" ref="AJ12">INDEX(Ref_Master_Unit_Table,MATCH($Z12,REF_To_Unit,0),MATCH('Reference - Lookup and Unit'!$A$11,Ref_From_Units,0))</f>
        <v>#REF!</v>
      </c>
      <c r="AK12" s="60" t="str">
        <f t="array" ref="AK12">INDEX(Ref_Master_Unit_Table,MATCH(IF(AND($D12="UK",$G12="Vehicle Distance (e.g. Road Transport)"),$L12,IF(ISBLANK($O12),$L12,$O12)),Ref_From_Units,0),MATCH($AA12,REF_To_Unit,0))</f>
        <v>#N/A</v>
      </c>
      <c r="AL12" s="60" t="str">
        <f t="array" ref="AL12">INDEX(Ref_Master_Unit_Table,MATCH($AC12,REF_To_Unit,0),MATCH('Reference - Lookup and Unit'!$A$11,Ref_From_Units,0))</f>
        <v>#REF!</v>
      </c>
      <c r="AM12" s="60" t="str">
        <f t="array" ref="AM12">INDEX(Ref_Master_Unit_Table,MATCH(IF(OR($G12="Fuel Use",$G12="Custom Fuel"),$O12,$L12),Ref_From_Units,0),MATCH($AD12,REF_To_Unit,0))</f>
        <v>#N/A</v>
      </c>
      <c r="AN12" s="60" t="str">
        <f t="array" ref="AN12">INDEX(Ref_Master_Unit_Table,MATCH($AF12,REF_To_Unit,0),MATCH('Reference - Lookup and Unit'!$A$11,Ref_From_Units,0))</f>
        <v>#REF!</v>
      </c>
      <c r="AO12" s="60" t="str">
        <f t="array" ref="AO12">INDEX(Ref_Master_Unit_Table,MATCH(IF(OR($G12="Fuel Use",$G12="Custom Fuel"),$O12,$L12),Ref_From_Units,0),MATCH($AD12,REF_To_Unit,0))</f>
        <v>#N/A</v>
      </c>
      <c r="AP12" s="60" t="str">
        <f>VLOOKUP("CO2",INDIRECT(IF(Setting_IPCC_GWP_VERSION="1995 IPCC Second Assessment Report (SAR)","Ref_EF_IPCC_GWP_95",IF(Setting_IPCC_GWP_VERSION="2001 IPCC Third Assessment Report (TAR)","Ref_EF_IPCC_GWP_2001","Ref_EF_IPCC_GWP_2007"))),2,0)</f>
        <v>1.0000000000</v>
      </c>
      <c r="AQ1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2" s="61" t="str">
        <f>VLOOKUP("Biofuel CO2",INDIRECT(IF(Setting_IPCC_GWP_VERSION="1995 IPCC Second Assessment Report (SAR)","Ref_EF_IPCC_GWP_95",IF(Setting_IPCC_GWP_VERSION="2001 IPCC Third Assessment Report (TAR)","Ref_EF_IPCC_GWP_2001","Ref_EF_IPCC_GWP_2007"))),2,0)</f>
        <v>1.0000000000</v>
      </c>
      <c r="AT12" s="62" t="str">
        <f t="shared" si="6"/>
        <v>Ref_DD_vehicle_Passenger_</v>
      </c>
      <c r="AU12" s="62" t="str">
        <f t="shared" si="7"/>
        <v>#REF!</v>
      </c>
      <c r="AV12" s="62" t="str">
        <f t="shared" si="8"/>
        <v>#REF!</v>
      </c>
      <c r="AW12" s="62" t="str">
        <f t="shared" si="9"/>
        <v>#REF!</v>
      </c>
      <c r="AX12" s="62" t="str">
        <f t="shared" si="10"/>
        <v>#REF!</v>
      </c>
      <c r="AY12" s="62" t="str">
        <f t="shared" si="11"/>
        <v>FALSE</v>
      </c>
      <c r="AZ12" s="62" t="str">
        <f t="shared" si="12"/>
        <v/>
      </c>
      <c r="BA12" s="62" t="str">
        <f t="shared" si="13"/>
        <v/>
      </c>
      <c r="BB12" s="62" t="str">
        <f t="shared" si="14"/>
        <v/>
      </c>
      <c r="BC12" s="62" t="str">
        <f t="shared" si="15"/>
        <v/>
      </c>
      <c r="BD12" s="62" t="str">
        <f t="shared" si="16"/>
        <v/>
      </c>
      <c r="BE12" s="62" t="str">
        <f t="shared" si="17"/>
        <v/>
      </c>
      <c r="BF12" s="62" t="str">
        <f t="shared" si="18"/>
        <v/>
      </c>
      <c r="BG12" s="62" t="str">
        <f t="shared" si="19"/>
        <v/>
      </c>
      <c r="BH12" s="62" t="str">
        <f t="shared" si="20"/>
        <v/>
      </c>
      <c r="BI12" s="62" t="str">
        <f t="shared" si="21"/>
        <v/>
      </c>
      <c r="BJ12" s="62" t="str">
        <f t="shared" si="22"/>
        <v/>
      </c>
      <c r="BK12" s="62" t="str">
        <f t="shared" si="23"/>
        <v/>
      </c>
      <c r="BL12" s="62" t="str">
        <f t="shared" si="24"/>
        <v/>
      </c>
      <c r="BM12" s="63" t="str">
        <f t="shared" si="25"/>
        <v/>
      </c>
      <c r="BN12" s="62" t="str">
        <f t="shared" si="26"/>
        <v/>
      </c>
      <c r="BO12" s="62" t="str">
        <f t="shared" si="27"/>
        <v/>
      </c>
      <c r="BP12" s="62" t="str">
        <f t="shared" si="28"/>
        <v/>
      </c>
      <c r="BQ12" s="62" t="str">
        <f t="shared" si="29"/>
        <v/>
      </c>
      <c r="BR12" s="62" t="str">
        <f t="shared" si="30"/>
        <v/>
      </c>
      <c r="BS12" s="62" t="str">
        <f t="shared" si="31"/>
        <v/>
      </c>
      <c r="BT12" s="62" t="str">
        <f t="shared" si="32"/>
        <v/>
      </c>
      <c r="BU12" s="62" t="str">
        <f t="shared" si="33"/>
        <v/>
      </c>
      <c r="BV12" s="62" t="str">
        <f t="shared" si="34"/>
        <v/>
      </c>
      <c r="BW12" s="62" t="str">
        <f t="shared" si="35"/>
        <v/>
      </c>
      <c r="BX12" s="62" t="str">
        <f t="shared" si="36"/>
        <v/>
      </c>
      <c r="BY12" s="62" t="str">
        <f t="shared" si="37"/>
        <v/>
      </c>
      <c r="BZ12" s="62" t="str">
        <f t="shared" si="38"/>
        <v/>
      </c>
      <c r="CA12" s="62" t="str">
        <f t="shared" si="39"/>
        <v/>
      </c>
      <c r="CB12" s="62" t="str">
        <f t="shared" si="40"/>
        <v/>
      </c>
      <c r="CC12" s="62" t="str">
        <f t="shared" si="41"/>
        <v/>
      </c>
      <c r="CD12" s="62" t="str">
        <f t="shared" si="42"/>
        <v/>
      </c>
      <c r="CE12" s="62" t="str">
        <f t="shared" si="43"/>
        <v/>
      </c>
      <c r="CF12" s="62" t="str">
        <f t="shared" si="44"/>
        <v/>
      </c>
      <c r="CG12" s="62" t="str">
        <f t="shared" si="45"/>
        <v/>
      </c>
      <c r="CH12" s="62" t="str">
        <f t="shared" si="46"/>
        <v/>
      </c>
      <c r="CI12" s="62" t="str">
        <f t="shared" si="47"/>
        <v/>
      </c>
      <c r="CJ12" s="62" t="str">
        <f t="shared" si="48"/>
        <v/>
      </c>
      <c r="CK12" s="62" t="str">
        <f t="shared" si="49"/>
        <v/>
      </c>
      <c r="CL12" s="62" t="str">
        <f t="shared" si="50"/>
        <v/>
      </c>
      <c r="CM12" s="62" t="str">
        <f t="shared" si="51"/>
        <v/>
      </c>
      <c r="CN12" s="62" t="str">
        <f t="shared" si="52"/>
        <v/>
      </c>
      <c r="CO12" s="62" t="str">
        <f t="shared" si="53"/>
        <v/>
      </c>
      <c r="CP12" s="64" t="str">
        <f t="shared" si="54"/>
        <v>Ref_DD_DistanceUnit</v>
      </c>
      <c r="CQ12" s="62" t="str">
        <f t="shared" si="55"/>
        <v/>
      </c>
      <c r="CR12" s="64" t="str">
        <f t="shared" si="56"/>
        <v/>
      </c>
      <c r="CS12" s="65"/>
      <c r="CT12" s="8"/>
      <c r="CU12" s="8"/>
      <c r="CV12" s="8"/>
      <c r="CW12" s="8"/>
      <c r="CX12" s="8"/>
      <c r="CY12" s="8"/>
      <c r="CZ12" s="8"/>
      <c r="DA12" s="8"/>
      <c r="DB12" s="8"/>
      <c r="DC12" s="8"/>
      <c r="DD12" s="8"/>
      <c r="DE12" s="8"/>
      <c r="DF12" s="8"/>
      <c r="DG12" s="8"/>
      <c r="DH12" s="8"/>
      <c r="DI12" s="8"/>
      <c r="DJ12" s="8"/>
      <c r="DK12" s="8"/>
      <c r="DL12" s="8"/>
    </row>
    <row r="13" ht="18.0" customHeight="1">
      <c r="A13" s="77"/>
      <c r="B13" s="78"/>
      <c r="C13" s="79"/>
      <c r="D13" s="79"/>
      <c r="E13" s="79"/>
      <c r="F13" s="79"/>
      <c r="G13" s="79"/>
      <c r="H13" s="79"/>
      <c r="I13" s="80"/>
      <c r="J13" s="80"/>
      <c r="K13" s="80"/>
      <c r="L13" s="79"/>
      <c r="M13" s="79"/>
      <c r="N13" s="80"/>
      <c r="O13" s="79"/>
      <c r="P13" s="81"/>
      <c r="Q13" s="82" t="str">
        <f t="shared" si="1"/>
        <v/>
      </c>
      <c r="R13" s="82" t="str">
        <f t="shared" si="2"/>
        <v/>
      </c>
      <c r="S13" s="82" t="str">
        <f t="shared" si="3"/>
        <v/>
      </c>
      <c r="T13" s="82" t="str">
        <f t="shared" si="4"/>
        <v>0</v>
      </c>
      <c r="U13" s="83" t="str">
        <f t="shared" si="5"/>
        <v/>
      </c>
      <c r="V13" s="84" t="str">
        <f>IF(OR($G13="Fuel Use",$G13="Fuel Use and Vehicle Distance"),VLOOKUP($M13,INDIRECT("Ref_EF_ByFuel"&amp;"_"&amp;$D13),3,0),IF(AND($G13="Vehicle Distance (e.g. Road Transport)",$D13="UK"),VLOOKUP($H13,Ref_EF_Vehicle_Distance_UK,3,0),IF(AND($G13="Vehicle Distance (e.g. Road Transport)",OR($D13="US",$D13="Other")),VLOOKUP($H13,INDIRECT("Ref_EF_Vehicle_Distance"&amp;"_"&amp;$D13),15,0),IF(AND($G13="Vehicle Distance (e.g. Road Transport)",ISBLANK($N13),ISBLANK($O13)),VLOOKUP($H13,INDIRECT("Ref_EF_Vehicle_Distance"&amp;"_"&amp;$D13),15,0),IF($G13="Weight Distance (e.g. Freight Transport)",VLOOKUP($H13,INDIRECT("Ref_EF_Weight_Distance"&amp;"_"&amp;$D13),3,0),IF($G13="Custom Vehicle",VLOOKUP($H13,Tbl_vehical_Settings,2,0),IF($G13="Custom Fuel",VLOOKUP($M13,Tbl_Fuel_Settings,2,0),$AU13)))))))</f>
        <v>#REF!</v>
      </c>
      <c r="W13" s="84" t="str">
        <f>IF(OR($G13="Fuel Use",$G13="Fuel Use and Vehicle Distance"),VLOOKUP($M13,INDIRECT("Ref_EF_ByFuel"&amp;"_"&amp;$D13),5,0),IF(AND($G13="Vehicle Distance (e.g. Road Transport)",$D13="UK"),VLOOKUP($H13,Ref_EF_Vehicle_Distance_UK,5,0),IF(AND($G13="Vehicle Distance (e.g. Road Transport)",OR($D13="US",$D13="Other")),VLOOKUP($H13,INDIRECT("Ref_EF_Vehicle_Distance"&amp;"_"&amp;$D13),17,0),IF(AND($G13="Vehicle Distance (e.g. Road Transport)",ISBLANK($N13),ISBLANK($O13)),VLOOKUP($H13,INDIRECT("Ref_EF_Vehicle_Distance"&amp;"_"&amp;$D13),17,0),IF($G13="Weight Distance (e.g. Freight Transport)",VLOOKUP($H13,INDIRECT("Ref_EF_Weight_Distance"&amp;"_"&amp;$D13),5,0),IF($G13="Custom Vehicle",VLOOKUP($H13,Tbl_vehical_Settings,6,0),IF($G13="Custom Fuel",VLOOKUP($M13,Tbl_Fuel_Settings,6,0),$AV13)))))))</f>
        <v>#REF!</v>
      </c>
      <c r="X13" s="84" t="str">
        <f>IF(OR($G13="Fuel Use",$G13="Fuel Use and Vehicle Distance"),VLOOKUP($M13,INDIRECT("Ref_EF_ByFuel"&amp;"_"&amp;$D13),6,0),IF(AND($G13="Vehicle Distance (e.g. Road Transport)",$D13="UK"),VLOOKUP($H13,Ref_EF_Vehicle_Distance_UK,6,0),IF(AND($G13="Vehicle Distance (e.g. Road Transport)",OR($D13="US",$D13="Other")),VLOOKUP($H13,INDIRECT("Ref_EF_Vehicle_Distance"&amp;"_"&amp;$D13),18,0),IF(AND($G13="Vehicle Distance (e.g. Road Transport)",ISBLANK($N13),ISBLANK($O13)),VLOOKUP($H13,INDIRECT("Ref_EF_Vehicle_Distance"&amp;"_"&amp;$D13),18,0),IF($G13="Weight Distance (e.g. Freight Transport)",VLOOKUP($H13,INDIRECT("Ref_EF_Weight_Distance"&amp;"_"&amp;$D13),6,0),IF($G13="Custom Vehicle",VLOOKUP($H13,Tbl_vehical_Settings,7,0),IF($G13="Custom Fuel",VLOOKUP($M13,Tbl_Fuel_Settings,7,0),$AW13)))))))</f>
        <v>#REF!</v>
      </c>
      <c r="Y13" s="84" t="str">
        <f>IF(OR($G13="Fuel Use",$G13="Fuel Use and Vehicle Distance"),VLOOKUP($M13,INDIRECT("Ref_EF_ByFuel"&amp;"_"&amp;$D13),4,0),IF(AND($G13="Vehicle Distance (e.g. Road Transport)",$D13="UK"),VLOOKUP($H13,Ref_EF_Vehicle_Distance_UK,4,0),IF(AND($G13="Vehicle Distance (e.g. Road Transport)",OR($D13="US",$D13="Other")),VLOOKUP($H13,INDIRECT("Ref_EF_Vehicle_Distance"&amp;"_"&amp;$D13),16,0),IF(AND($G13="Vehicle Distance (e.g. Road Transport)",ISBLANK($N13),ISBLANK($O13)),VLOOKUP($H13,INDIRECT("Ref_EF_Vehicle_Distance"&amp;"_"&amp;$D13),16,0),IF($G13="Weight Distance (e.g. Freight Transport)",VLOOKUP($H13,INDIRECT("Ref_EF_Weight_Distance"&amp;"_"&amp;$D13),4,0),IF($G13="Custom Vehicle",VLOOKUP($H13,Tbl_vehical_Settings,5,0),IF($G13="Custom Fuel",VLOOKUP($M13,Tbl_Fuel_Settings,5,0),$AX13)))))))</f>
        <v>#REF!</v>
      </c>
      <c r="Z13" s="84" t="str">
        <f>IF(OR($G13="Fuel Use",$G13="Fuel Use and Vehicle Distance"),VLOOKUP($M13,INDIRECT("Ref_EF_ByFuel"&amp;"_"&amp;$D13),5,0),IF(AND($G13="Vehicle Distance (e.g. Road Transport)",$D13="UK"),VLOOKUP($H13,Ref_EF_Vehicle_Distance_UK,5,0),IF(AND($G13="Vehicle Distance (e.g. Road Transport)",OR($D13="US",$D13="Other")),VLOOKUP($H13,INDIRECT("Ref_EF_Vehicle_Distance"&amp;"_"&amp;$D13),17,0),IF(AND($G13="Vehicle Distance (e.g. Road Transport)",ISBLANK($N13),ISBLANK($O13)),VLOOKUP($H13,INDIRECT("Ref_EF_Vehicle_Distance"&amp;"_"&amp;$D13),17,0),IF($G13="Weight Distance (e.g. Freight Transport)",VLOOKUP($H13,INDIRECT("Ref_EF_Weight_Distance"&amp;"_"&amp;$D13),5,0),IF($G13="Custom Vehicle",VLOOKUP($H13,Tbl_vehical_Settings,6,0),IF($G13="Custom Fuel",VLOOKUP($M13,Tbl_Fuel_Settings,6,0),$AV13)))))))</f>
        <v>#REF!</v>
      </c>
      <c r="AA13" s="84" t="str">
        <f>IF(OR($G13="Fuel Use",$G13="Fuel Use and Vehicle Distance"),VLOOKUP($M13,INDIRECT("Ref_EF_ByFuel"&amp;"_"&amp;$D13),6,0),IF(AND($G13="Vehicle Distance (e.g. Road Transport)",$D13="UK"),VLOOKUP($H13,Ref_EF_Vehicle_Distance_UK,6,0),IF(AND($G13="Vehicle Distance (e.g. Road Transport)",OR($D13="US",$D13="Other")),VLOOKUP($H13,INDIRECT("Ref_EF_Vehicle_Distance"&amp;"_"&amp;$D13),18,0),IF(AND($G13="Vehicle Distance (e.g. Road Transport)",ISBLANK($N13),ISBLANK($O13)),VLOOKUP($H13,INDIRECT("Ref_EF_Vehicle_Distance"&amp;"_"&amp;$D13),18,0),IF($G13="Weight Distance (e.g. Freight Transport)",VLOOKUP($H13,INDIRECT("Ref_EF_Weight_Distance"&amp;"_"&amp;$D13),6,0),IF($G13="Custom Vehicle",VLOOKUP($H13,Tbl_vehical_Settings,7,0),IF($G13="Custom Fuel",VLOOKUP($M13,Tbl_Fuel_Settings,7,0),$AW13)))))))</f>
        <v>#REF!</v>
      </c>
      <c r="AB13" s="84" t="str">
        <f>IF($G13="Fuel Use",VLOOKUP($H13,INDIRECT("Ref_EF_ByFuel_CH4"&amp;"_"&amp;$D13),3,0),
IF($G13="Fuel Use and Vehicle Distance",VLOOKUP($H13,INDIRECT("Ref_EF_Vehicle_Distance"&amp;"_"&amp;$D13),3,0),IF($G13="Vehicle Distance (e.g. Road Transport)",VLOOKUP($H13,INDIRECT("Ref_EF_Vehicle_Distance"&amp;"_"&amp;$D13),IF($D13="UK",7,3),0),IF($G13="Weight Distance (e.g. Freight Transport)",VLOOKUP(VLOOKUP($H13,INDIRECT("Ref_EF_Weight_Distance"&amp;"_"&amp;$D13),8,0),INDIRECT("Ref_EF_Weight_Distance_CH4"&amp;"_"&amp;$D13),3,0),IF($G13="Custom Vehicle",VLOOKUP($H13,Tbl_vehical_Settings,3,0),IF($G13="Custom Fuel",VLOOKUP($M13,Tbl_Fuel_Settings,3,0),VLOOKUP($H13,INDIRECT("Ref_EF_Public_Transport"&amp;"_"&amp;$D13),7,0)))))))</f>
        <v>#REF!</v>
      </c>
      <c r="AC13" s="60" t="str">
        <f>IF($G13="Fuel Use",VLOOKUP($H13,INDIRECT("Ref_EF_ByFuel_CH4"&amp;"_"&amp;$D13),4,0),
IF($G13="Fuel Use and Vehicle Distance",VLOOKUP($H13,INDIRECT("Ref_EF_Vehicle_Distance"&amp;"_"&amp;$D13),4,0),IF($G13="Vehicle Distance (e.g. Road Transport)",VLOOKUP($H13,INDIRECT("Ref_EF_Vehicle_Distance"&amp;"_"&amp;$D13),IF($D13="UK",8,4),0),IF($G13="Weight Distance (e.g. Freight Transport)",VLOOKUP(VLOOKUP($H13,INDIRECT("Ref_EF_Weight_Distance"&amp;"_"&amp;$D13),8,0),INDIRECT("Ref_EF_Weight_Distance_CH4"&amp;"_"&amp;$D13),4,0),IF($G13="Custom Vehicle",VLOOKUP($H13,Tbl_vehical_Settings,6,0),IF($G13="Custom Fuel",VLOOKUP($M13,Tbl_Fuel_Settings,6,0),VLOOKUP($H13,INDIRECT("Ref_EF_Public_Transport"&amp;"_"&amp;$D13),8,0)))))))</f>
        <v>#REF!</v>
      </c>
      <c r="AD13" s="60" t="str">
        <f>IF($G13="Fuel Use",VLOOKUP($H13,INDIRECT("Ref_EF_ByFuel_CH4"&amp;"_"&amp;$D13),5,0),
IF($G13="Fuel Use and Vehicle Distance",VLOOKUP($H13,INDIRECT("Ref_EF_Vehicle_Distance"&amp;"_"&amp;$D13),5,0),IF($G13="Vehicle Distance (e.g. Road Transport)",VLOOKUP($H13,INDIRECT("Ref_EF_Vehicle_Distance"&amp;"_"&amp;$D13),IF($D13="UK",9,5),0),IF($G13="Weight Distance (e.g. Freight Transport)",VLOOKUP(VLOOKUP($H13,INDIRECT("Ref_EF_Weight_Distance"&amp;"_"&amp;$D13),8,0),INDIRECT("Ref_EF_Weight_Distance_CH4"&amp;"_"&amp;$D13),5,0),IF($G13="Custom Vehicle",VLOOKUP($H13,Tbl_vehical_Settings,7,0),IF($G13="Custom Fuel",VLOOKUP($M13,Tbl_Fuel_Settings,7,0),VLOOKUP($H13,INDIRECT("Ref_EF_Public_Transport"&amp;"_"&amp;$D13),9,0)))))))</f>
        <v>#REF!</v>
      </c>
      <c r="AE13" s="60" t="str">
        <f>IF($G13="Fuel Use",VLOOKUP($H13,INDIRECT("Ref_EF_ByFuel_CH4"&amp;"_"&amp;$D13),6,0),
IF($G13="Fuel Use and Vehicle Distance",VLOOKUP($H13,INDIRECT("Ref_EF_Vehicle_Distance"&amp;"_"&amp;$D13),6,0),IF($G13="Vehicle Distance (e.g. Road Transport)",VLOOKUP($H13,INDIRECT("Ref_EF_Vehicle_Distance"&amp;"_"&amp;$D13),IF($D13="UK",10,6),0),IF($G13="Weight Distance (e.g. Freight Transport)",VLOOKUP(VLOOKUP($H13,INDIRECT("Ref_EF_Weight_Distance"&amp;"_"&amp;$D13),8,0),INDIRECT("Ref_EF_Weight_Distance_CH4"&amp;"_"&amp;$D13),6,0),IF($G13="Custom Vehicle",VLOOKUP($H13,Tbl_vehical_Settings,4,0),IF($G13="Custom Fuel",VLOOKUP($M13,Tbl_Fuel_Settings,4,0),VLOOKUP($H13,INDIRECT("Ref_EF_Public_Transport"&amp;"_"&amp;$D13),10,0)))))))</f>
        <v>#REF!</v>
      </c>
      <c r="AF13" s="60" t="str">
        <f>IF($G13="Fuel Use",VLOOKUP($H13,INDIRECT("Ref_EF_ByFuel_CH4"&amp;"_"&amp;$D13),7,0),
IF($G13="Fuel Use and Vehicle Distance",VLOOKUP($H13,INDIRECT("Ref_EF_Vehicle_Distance"&amp;"_"&amp;$D13),7,0),IF($G13="Vehicle Distance (e.g. Road Transport)",VLOOKUP($H13,INDIRECT("Ref_EF_Vehicle_Distance"&amp;"_"&amp;$D13),IF($D13="UK",11,7),0),IF($G13="Weight Distance (e.g. Freight Transport)",VLOOKUP(VLOOKUP($H13,INDIRECT("Ref_EF_Weight_Distance"&amp;"_"&amp;$D13),8,0),INDIRECT("Ref_EF_Weight_Distance_CH4"&amp;"_"&amp;$D13),7,0),IF($G13="Custom Vehicle",VLOOKUP($H13,Tbl_vehical_Settings,6,0),IF($G13="Custom Fuel",VLOOKUP($M13,Tbl_Fuel_Settings,6,0),VLOOKUP($H13,INDIRECT("Ref_EF_Public_Transport"&amp;"_"&amp;$D13),11,0)))))))</f>
        <v>#REF!</v>
      </c>
      <c r="AG13" s="60" t="str">
        <f>IF($G13="Fuel Use",VLOOKUP($H13,INDIRECT("Ref_EF_ByFuel_CH4"&amp;"_"&amp;$D13),8,0),
IF($G13="Fuel Use and Vehicle Distance",VLOOKUP($H13,INDIRECT("Ref_EF_Vehicle_Distance"&amp;"_"&amp;$D13),8,0),IF($G13="Vehicle Distance (e.g. Road Transport)",VLOOKUP($H13,INDIRECT("Ref_EF_Vehicle_Distance"&amp;"_"&amp;$D13),IF($D13="UK",12,8),0),IF($G13="Weight Distance (e.g. Freight Transport)",VLOOKUP(VLOOKUP($H13,INDIRECT("Ref_EF_Weight_Distance"&amp;"_"&amp;$D13),8,0),INDIRECT("Ref_EF_Weight_Distance_CH4"&amp;"_"&amp;$D13),8,0),IF($G13="Custom Vehicle",VLOOKUP($H13,Tbl_vehical_Settings,7,0),IF($G13="Custom Fuel",VLOOKUP($M13,Tbl_Fuel_Settings,7,0),VLOOKUP($H13,INDIRECT("Ref_EF_Public_Transport"&amp;"_"&amp;$D13),12,0)))))))</f>
        <v>#REF!</v>
      </c>
      <c r="AH13" s="60" t="str">
        <f t="array" ref="AH13">INDEX(Ref_Master_Unit_Table,MATCH($W13,REF_To_Unit,0),MATCH('Reference - Lookup and Unit'!$A$11,Ref_From_Units,0))</f>
        <v>#REF!</v>
      </c>
      <c r="AI13" s="60" t="str">
        <f t="array" ref="AI13">INDEX(Ref_Master_Unit_Table,MATCH(IF(AND($D13="UK",$G13="Vehicle Distance (e.g. Road Transport)"),$L13,IF(ISBLANK($O13),$L13,$O13)),Ref_From_Units,0),MATCH($X13,REF_To_Unit,0))</f>
        <v>#N/A</v>
      </c>
      <c r="AJ13" s="60" t="str">
        <f t="array" ref="AJ13">INDEX(Ref_Master_Unit_Table,MATCH($Z13,REF_To_Unit,0),MATCH('Reference - Lookup and Unit'!$A$11,Ref_From_Units,0))</f>
        <v>#REF!</v>
      </c>
      <c r="AK13" s="60" t="str">
        <f t="array" ref="AK13">INDEX(Ref_Master_Unit_Table,MATCH(IF(AND($D13="UK",$G13="Vehicle Distance (e.g. Road Transport)"),$L13,IF(ISBLANK($O13),$L13,$O13)),Ref_From_Units,0),MATCH($AA13,REF_To_Unit,0))</f>
        <v>#N/A</v>
      </c>
      <c r="AL13" s="60" t="str">
        <f t="array" ref="AL13">INDEX(Ref_Master_Unit_Table,MATCH($AC13,REF_To_Unit,0),MATCH('Reference - Lookup and Unit'!$A$11,Ref_From_Units,0))</f>
        <v>#REF!</v>
      </c>
      <c r="AM13" s="60" t="str">
        <f t="array" ref="AM13">INDEX(Ref_Master_Unit_Table,MATCH(IF(OR($G13="Fuel Use",$G13="Custom Fuel"),$O13,$L13),Ref_From_Units,0),MATCH($AD13,REF_To_Unit,0))</f>
        <v>#N/A</v>
      </c>
      <c r="AN13" s="60" t="str">
        <f t="array" ref="AN13">INDEX(Ref_Master_Unit_Table,MATCH($AF13,REF_To_Unit,0),MATCH('Reference - Lookup and Unit'!$A$11,Ref_From_Units,0))</f>
        <v>#REF!</v>
      </c>
      <c r="AO13" s="60" t="str">
        <f t="array" ref="AO13">INDEX(Ref_Master_Unit_Table,MATCH(IF(OR($G13="Fuel Use",$G13="Custom Fuel"),$O13,$L13),Ref_From_Units,0),MATCH($AD13,REF_To_Unit,0))</f>
        <v>#N/A</v>
      </c>
      <c r="AP13" s="60" t="str">
        <f>VLOOKUP("CO2",INDIRECT(IF(Setting_IPCC_GWP_VERSION="1995 IPCC Second Assessment Report (SAR)","Ref_EF_IPCC_GWP_95",IF(Setting_IPCC_GWP_VERSION="2001 IPCC Third Assessment Report (TAR)","Ref_EF_IPCC_GWP_2001","Ref_EF_IPCC_GWP_2007"))),2,0)</f>
        <v>1.0000000000</v>
      </c>
      <c r="AQ1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3" s="61" t="str">
        <f>VLOOKUP("Biofuel CO2",INDIRECT(IF(Setting_IPCC_GWP_VERSION="1995 IPCC Second Assessment Report (SAR)","Ref_EF_IPCC_GWP_95",IF(Setting_IPCC_GWP_VERSION="2001 IPCC Third Assessment Report (TAR)","Ref_EF_IPCC_GWP_2001","Ref_EF_IPCC_GWP_2007"))),2,0)</f>
        <v>1.0000000000</v>
      </c>
      <c r="AT13" s="62" t="str">
        <f t="shared" si="6"/>
        <v>Ref_DD_vehicle_Passenger_</v>
      </c>
      <c r="AU13" s="62" t="str">
        <f t="shared" si="7"/>
        <v>#REF!</v>
      </c>
      <c r="AV13" s="62" t="str">
        <f t="shared" si="8"/>
        <v>#REF!</v>
      </c>
      <c r="AW13" s="62" t="str">
        <f t="shared" si="9"/>
        <v>#REF!</v>
      </c>
      <c r="AX13" s="62" t="str">
        <f t="shared" si="10"/>
        <v>#REF!</v>
      </c>
      <c r="AY13" s="62" t="str">
        <f t="shared" si="11"/>
        <v>FALSE</v>
      </c>
      <c r="AZ13" s="62" t="str">
        <f t="shared" si="12"/>
        <v/>
      </c>
      <c r="BA13" s="62" t="str">
        <f t="shared" si="13"/>
        <v/>
      </c>
      <c r="BB13" s="62" t="str">
        <f t="shared" si="14"/>
        <v/>
      </c>
      <c r="BC13" s="62" t="str">
        <f t="shared" si="15"/>
        <v/>
      </c>
      <c r="BD13" s="62" t="str">
        <f t="shared" si="16"/>
        <v/>
      </c>
      <c r="BE13" s="62" t="str">
        <f t="shared" si="17"/>
        <v/>
      </c>
      <c r="BF13" s="62" t="str">
        <f t="shared" si="18"/>
        <v/>
      </c>
      <c r="BG13" s="62" t="str">
        <f t="shared" si="19"/>
        <v/>
      </c>
      <c r="BH13" s="62" t="str">
        <f t="shared" si="20"/>
        <v/>
      </c>
      <c r="BI13" s="62" t="str">
        <f t="shared" si="21"/>
        <v/>
      </c>
      <c r="BJ13" s="62" t="str">
        <f t="shared" si="22"/>
        <v/>
      </c>
      <c r="BK13" s="62" t="str">
        <f t="shared" si="23"/>
        <v/>
      </c>
      <c r="BL13" s="62" t="str">
        <f t="shared" si="24"/>
        <v/>
      </c>
      <c r="BM13" s="63" t="str">
        <f t="shared" si="25"/>
        <v/>
      </c>
      <c r="BN13" s="62" t="str">
        <f t="shared" si="26"/>
        <v/>
      </c>
      <c r="BO13" s="62" t="str">
        <f t="shared" si="27"/>
        <v/>
      </c>
      <c r="BP13" s="62" t="str">
        <f t="shared" si="28"/>
        <v/>
      </c>
      <c r="BQ13" s="62" t="str">
        <f t="shared" si="29"/>
        <v/>
      </c>
      <c r="BR13" s="62" t="str">
        <f t="shared" si="30"/>
        <v/>
      </c>
      <c r="BS13" s="62" t="str">
        <f t="shared" si="31"/>
        <v/>
      </c>
      <c r="BT13" s="62" t="str">
        <f t="shared" si="32"/>
        <v/>
      </c>
      <c r="BU13" s="62" t="str">
        <f t="shared" si="33"/>
        <v/>
      </c>
      <c r="BV13" s="62" t="str">
        <f t="shared" si="34"/>
        <v/>
      </c>
      <c r="BW13" s="62" t="str">
        <f t="shared" si="35"/>
        <v/>
      </c>
      <c r="BX13" s="62" t="str">
        <f t="shared" si="36"/>
        <v/>
      </c>
      <c r="BY13" s="62" t="str">
        <f t="shared" si="37"/>
        <v/>
      </c>
      <c r="BZ13" s="62" t="str">
        <f t="shared" si="38"/>
        <v/>
      </c>
      <c r="CA13" s="62" t="str">
        <f t="shared" si="39"/>
        <v/>
      </c>
      <c r="CB13" s="62" t="str">
        <f t="shared" si="40"/>
        <v/>
      </c>
      <c r="CC13" s="62" t="str">
        <f t="shared" si="41"/>
        <v/>
      </c>
      <c r="CD13" s="62" t="str">
        <f t="shared" si="42"/>
        <v/>
      </c>
      <c r="CE13" s="62" t="str">
        <f t="shared" si="43"/>
        <v/>
      </c>
      <c r="CF13" s="62" t="str">
        <f t="shared" si="44"/>
        <v/>
      </c>
      <c r="CG13" s="62" t="str">
        <f t="shared" si="45"/>
        <v/>
      </c>
      <c r="CH13" s="62" t="str">
        <f t="shared" si="46"/>
        <v/>
      </c>
      <c r="CI13" s="62" t="str">
        <f t="shared" si="47"/>
        <v/>
      </c>
      <c r="CJ13" s="62" t="str">
        <f t="shared" si="48"/>
        <v/>
      </c>
      <c r="CK13" s="62" t="str">
        <f t="shared" si="49"/>
        <v/>
      </c>
      <c r="CL13" s="62" t="str">
        <f t="shared" si="50"/>
        <v/>
      </c>
      <c r="CM13" s="62" t="str">
        <f t="shared" si="51"/>
        <v/>
      </c>
      <c r="CN13" s="62" t="str">
        <f t="shared" si="52"/>
        <v/>
      </c>
      <c r="CO13" s="62" t="str">
        <f t="shared" si="53"/>
        <v/>
      </c>
      <c r="CP13" s="64" t="str">
        <f t="shared" si="54"/>
        <v>Ref_DD_DistanceUnit</v>
      </c>
      <c r="CQ13" s="62" t="str">
        <f t="shared" si="55"/>
        <v/>
      </c>
      <c r="CR13" s="64" t="str">
        <f t="shared" si="56"/>
        <v/>
      </c>
      <c r="CS13" s="65"/>
      <c r="CT13" s="8"/>
      <c r="CU13" s="8"/>
      <c r="CV13" s="8"/>
      <c r="CW13" s="8"/>
      <c r="CX13" s="8"/>
      <c r="CY13" s="8"/>
      <c r="CZ13" s="8"/>
      <c r="DA13" s="8"/>
      <c r="DB13" s="8"/>
      <c r="DC13" s="8"/>
      <c r="DD13" s="8"/>
      <c r="DE13" s="8"/>
      <c r="DF13" s="8"/>
      <c r="DG13" s="8"/>
      <c r="DH13" s="8"/>
      <c r="DI13" s="8"/>
      <c r="DJ13" s="8"/>
      <c r="DK13" s="8"/>
      <c r="DL13" s="8"/>
    </row>
    <row r="14" ht="18.0" customHeight="1">
      <c r="A14" s="77"/>
      <c r="B14" s="78"/>
      <c r="C14" s="79"/>
      <c r="D14" s="79"/>
      <c r="E14" s="79"/>
      <c r="F14" s="79"/>
      <c r="G14" s="79"/>
      <c r="H14" s="79"/>
      <c r="I14" s="80"/>
      <c r="J14" s="80"/>
      <c r="K14" s="80"/>
      <c r="L14" s="79"/>
      <c r="M14" s="79"/>
      <c r="N14" s="80"/>
      <c r="O14" s="79"/>
      <c r="P14" s="81"/>
      <c r="Q14" s="82" t="str">
        <f t="shared" si="1"/>
        <v/>
      </c>
      <c r="R14" s="82" t="str">
        <f t="shared" si="2"/>
        <v/>
      </c>
      <c r="S14" s="82" t="str">
        <f t="shared" si="3"/>
        <v/>
      </c>
      <c r="T14" s="82" t="str">
        <f t="shared" si="4"/>
        <v>0</v>
      </c>
      <c r="U14" s="83" t="str">
        <f t="shared" si="5"/>
        <v/>
      </c>
      <c r="V14" s="60" t="str">
        <f>IF(OR($G14="Fuel Use",$G14="Fuel Use and Vehicle Distance"),VLOOKUP($M14,INDIRECT("Ref_EF_ByFuel"&amp;"_"&amp;$D14),3,0),IF(AND($G14="Vehicle Distance (e.g. Road Transport)",$D14="UK"),VLOOKUP($H14,Ref_EF_Vehicle_Distance_UK,3,0),IF(AND($G14="Vehicle Distance (e.g. Road Transport)",OR($D14="US",$D14="Other")),VLOOKUP($H14,INDIRECT("Ref_EF_Vehicle_Distance"&amp;"_"&amp;$D14),15,0),IF(AND($G14="Vehicle Distance (e.g. Road Transport)",ISBLANK($N14),ISBLANK($O14)),VLOOKUP($H14,INDIRECT("Ref_EF_Vehicle_Distance"&amp;"_"&amp;$D14),15,0),IF($G14="Weight Distance (e.g. Freight Transport)",VLOOKUP($H14,INDIRECT("Ref_EF_Weight_Distance"&amp;"_"&amp;$D14),3,0),IF($G14="Custom Vehicle",VLOOKUP($H14,Tbl_vehical_Settings,2,0),IF($G14="Custom Fuel",VLOOKUP($M14,Tbl_Fuel_Settings,2,0),$AU14)))))))</f>
        <v>#REF!</v>
      </c>
      <c r="W14" s="60" t="str">
        <f>IF(OR($G14="Fuel Use",$G14="Fuel Use and Vehicle Distance"),VLOOKUP($M14,INDIRECT("Ref_EF_ByFuel"&amp;"_"&amp;$D14),5,0),IF(AND($G14="Vehicle Distance (e.g. Road Transport)",$D14="UK"),VLOOKUP($H14,Ref_EF_Vehicle_Distance_UK,5,0),IF(AND($G14="Vehicle Distance (e.g. Road Transport)",OR($D14="US",$D14="Other")),VLOOKUP($H14,INDIRECT("Ref_EF_Vehicle_Distance"&amp;"_"&amp;$D14),17,0),IF(AND($G14="Vehicle Distance (e.g. Road Transport)",ISBLANK($N14),ISBLANK($O14)),VLOOKUP($H14,INDIRECT("Ref_EF_Vehicle_Distance"&amp;"_"&amp;$D14),17,0),IF($G14="Weight Distance (e.g. Freight Transport)",VLOOKUP($H14,INDIRECT("Ref_EF_Weight_Distance"&amp;"_"&amp;$D14),5,0),IF($G14="Custom Vehicle",VLOOKUP($H14,Tbl_vehical_Settings,6,0),IF($G14="Custom Fuel",VLOOKUP($M14,Tbl_Fuel_Settings,6,0),$AV14)))))))</f>
        <v>#REF!</v>
      </c>
      <c r="X14" s="60" t="str">
        <f>IF(OR($G14="Fuel Use",$G14="Fuel Use and Vehicle Distance"),VLOOKUP($M14,INDIRECT("Ref_EF_ByFuel"&amp;"_"&amp;$D14),6,0),IF(AND($G14="Vehicle Distance (e.g. Road Transport)",$D14="UK"),VLOOKUP($H14,Ref_EF_Vehicle_Distance_UK,6,0),IF(AND($G14="Vehicle Distance (e.g. Road Transport)",OR($D14="US",$D14="Other")),VLOOKUP($H14,INDIRECT("Ref_EF_Vehicle_Distance"&amp;"_"&amp;$D14),18,0),IF(AND($G14="Vehicle Distance (e.g. Road Transport)",ISBLANK($N14),ISBLANK($O14)),VLOOKUP($H14,INDIRECT("Ref_EF_Vehicle_Distance"&amp;"_"&amp;$D14),18,0),IF($G14="Weight Distance (e.g. Freight Transport)",VLOOKUP($H14,INDIRECT("Ref_EF_Weight_Distance"&amp;"_"&amp;$D14),6,0),IF($G14="Custom Vehicle",VLOOKUP($H14,Tbl_vehical_Settings,7,0),IF($G14="Custom Fuel",VLOOKUP($M14,Tbl_Fuel_Settings,7,0),$AW14)))))))</f>
        <v>#REF!</v>
      </c>
      <c r="Y14" s="60" t="str">
        <f>IF(OR($G14="Fuel Use",$G14="Fuel Use and Vehicle Distance"),VLOOKUP($M14,INDIRECT("Ref_EF_ByFuel"&amp;"_"&amp;$D14),4,0),IF(AND($G14="Vehicle Distance (e.g. Road Transport)",$D14="UK"),VLOOKUP($H14,Ref_EF_Vehicle_Distance_UK,4,0),IF(AND($G14="Vehicle Distance (e.g. Road Transport)",OR($D14="US",$D14="Other")),VLOOKUP($H14,INDIRECT("Ref_EF_Vehicle_Distance"&amp;"_"&amp;$D14),16,0),IF(AND($G14="Vehicle Distance (e.g. Road Transport)",ISBLANK($N14),ISBLANK($O14)),VLOOKUP($H14,INDIRECT("Ref_EF_Vehicle_Distance"&amp;"_"&amp;$D14),16,0),IF($G14="Weight Distance (e.g. Freight Transport)",VLOOKUP($H14,INDIRECT("Ref_EF_Weight_Distance"&amp;"_"&amp;$D14),4,0),IF($G14="Custom Vehicle",VLOOKUP($H14,Tbl_vehical_Settings,5,0),IF($G14="Custom Fuel",VLOOKUP($M14,Tbl_Fuel_Settings,5,0),$AX14)))))))</f>
        <v>#REF!</v>
      </c>
      <c r="Z14" s="60" t="str">
        <f>IF(OR($G14="Fuel Use",$G14="Fuel Use and Vehicle Distance"),VLOOKUP($M14,INDIRECT("Ref_EF_ByFuel"&amp;"_"&amp;$D14),5,0),IF(AND($G14="Vehicle Distance (e.g. Road Transport)",$D14="UK"),VLOOKUP($H14,Ref_EF_Vehicle_Distance_UK,5,0),IF(AND($G14="Vehicle Distance (e.g. Road Transport)",OR($D14="US",$D14="Other")),VLOOKUP($H14,INDIRECT("Ref_EF_Vehicle_Distance"&amp;"_"&amp;$D14),17,0),IF(AND($G14="Vehicle Distance (e.g. Road Transport)",ISBLANK($N14),ISBLANK($O14)),VLOOKUP($H14,INDIRECT("Ref_EF_Vehicle_Distance"&amp;"_"&amp;$D14),17,0),IF($G14="Weight Distance (e.g. Freight Transport)",VLOOKUP($H14,INDIRECT("Ref_EF_Weight_Distance"&amp;"_"&amp;$D14),5,0),IF($G14="Custom Vehicle",VLOOKUP($H14,Tbl_vehical_Settings,6,0),IF($G14="Custom Fuel",VLOOKUP($M14,Tbl_Fuel_Settings,6,0),$AV14)))))))</f>
        <v>#REF!</v>
      </c>
      <c r="AA14" s="60" t="str">
        <f>IF(OR($G14="Fuel Use",$G14="Fuel Use and Vehicle Distance"),VLOOKUP($M14,INDIRECT("Ref_EF_ByFuel"&amp;"_"&amp;$D14),6,0),IF(AND($G14="Vehicle Distance (e.g. Road Transport)",$D14="UK"),VLOOKUP($H14,Ref_EF_Vehicle_Distance_UK,6,0),IF(AND($G14="Vehicle Distance (e.g. Road Transport)",OR($D14="US",$D14="Other")),VLOOKUP($H14,INDIRECT("Ref_EF_Vehicle_Distance"&amp;"_"&amp;$D14),18,0),IF(AND($G14="Vehicle Distance (e.g. Road Transport)",ISBLANK($N14),ISBLANK($O14)),VLOOKUP($H14,INDIRECT("Ref_EF_Vehicle_Distance"&amp;"_"&amp;$D14),18,0),IF($G14="Weight Distance (e.g. Freight Transport)",VLOOKUP($H14,INDIRECT("Ref_EF_Weight_Distance"&amp;"_"&amp;$D14),6,0),IF($G14="Custom Vehicle",VLOOKUP($H14,Tbl_vehical_Settings,7,0),IF($G14="Custom Fuel",VLOOKUP($M14,Tbl_Fuel_Settings,7,0),$AW14)))))))</f>
        <v>#REF!</v>
      </c>
      <c r="AB14" s="60" t="str">
        <f>IF($G14="Fuel Use",VLOOKUP($H14,INDIRECT("Ref_EF_ByFuel_CH4"&amp;"_"&amp;$D14),3,0),
IF($G14="Fuel Use and Vehicle Distance",VLOOKUP($H14,INDIRECT("Ref_EF_Vehicle_Distance"&amp;"_"&amp;$D14),3,0),IF($G14="Vehicle Distance (e.g. Road Transport)",VLOOKUP($H14,INDIRECT("Ref_EF_Vehicle_Distance"&amp;"_"&amp;$D14),IF($D14="UK",7,3),0),IF($G14="Weight Distance (e.g. Freight Transport)",VLOOKUP(VLOOKUP($H14,INDIRECT("Ref_EF_Weight_Distance"&amp;"_"&amp;$D14),8,0),INDIRECT("Ref_EF_Weight_Distance_CH4"&amp;"_"&amp;$D14),3,0),IF($G14="Custom Vehicle",VLOOKUP($H14,Tbl_vehical_Settings,3,0),IF($G14="Custom Fuel",VLOOKUP($M14,Tbl_Fuel_Settings,3,0),VLOOKUP($H14,INDIRECT("Ref_EF_Public_Transport"&amp;"_"&amp;$D14),7,0)))))))</f>
        <v>#REF!</v>
      </c>
      <c r="AC14" s="60" t="str">
        <f>IF($G14="Fuel Use",VLOOKUP($H14,INDIRECT("Ref_EF_ByFuel_CH4"&amp;"_"&amp;$D14),4,0),
IF($G14="Fuel Use and Vehicle Distance",VLOOKUP($H14,INDIRECT("Ref_EF_Vehicle_Distance"&amp;"_"&amp;$D14),4,0),IF($G14="Vehicle Distance (e.g. Road Transport)",VLOOKUP($H14,INDIRECT("Ref_EF_Vehicle_Distance"&amp;"_"&amp;$D14),IF($D14="UK",8,4),0),IF($G14="Weight Distance (e.g. Freight Transport)",VLOOKUP(VLOOKUP($H14,INDIRECT("Ref_EF_Weight_Distance"&amp;"_"&amp;$D14),8,0),INDIRECT("Ref_EF_Weight_Distance_CH4"&amp;"_"&amp;$D14),4,0),IF($G14="Custom Vehicle",VLOOKUP($H14,Tbl_vehical_Settings,6,0),IF($G14="Custom Fuel",VLOOKUP($M14,Tbl_Fuel_Settings,6,0),VLOOKUP($H14,INDIRECT("Ref_EF_Public_Transport"&amp;"_"&amp;$D14),8,0)))))))</f>
        <v>#REF!</v>
      </c>
      <c r="AD14" s="60" t="str">
        <f>IF($G14="Fuel Use",VLOOKUP($H14,INDIRECT("Ref_EF_ByFuel_CH4"&amp;"_"&amp;$D14),5,0),
IF($G14="Fuel Use and Vehicle Distance",VLOOKUP($H14,INDIRECT("Ref_EF_Vehicle_Distance"&amp;"_"&amp;$D14),5,0),IF($G14="Vehicle Distance (e.g. Road Transport)",VLOOKUP($H14,INDIRECT("Ref_EF_Vehicle_Distance"&amp;"_"&amp;$D14),IF($D14="UK",9,5),0),IF($G14="Weight Distance (e.g. Freight Transport)",VLOOKUP(VLOOKUP($H14,INDIRECT("Ref_EF_Weight_Distance"&amp;"_"&amp;$D14),8,0),INDIRECT("Ref_EF_Weight_Distance_CH4"&amp;"_"&amp;$D14),5,0),IF($G14="Custom Vehicle",VLOOKUP($H14,Tbl_vehical_Settings,7,0),IF($G14="Custom Fuel",VLOOKUP($M14,Tbl_Fuel_Settings,7,0),VLOOKUP($H14,INDIRECT("Ref_EF_Public_Transport"&amp;"_"&amp;$D14),9,0)))))))</f>
        <v>#REF!</v>
      </c>
      <c r="AE14" s="60" t="str">
        <f>IF($G14="Fuel Use",VLOOKUP($H14,INDIRECT("Ref_EF_ByFuel_CH4"&amp;"_"&amp;$D14),6,0),
IF($G14="Fuel Use and Vehicle Distance",VLOOKUP($H14,INDIRECT("Ref_EF_Vehicle_Distance"&amp;"_"&amp;$D14),6,0),IF($G14="Vehicle Distance (e.g. Road Transport)",VLOOKUP($H14,INDIRECT("Ref_EF_Vehicle_Distance"&amp;"_"&amp;$D14),IF($D14="UK",10,6),0),IF($G14="Weight Distance (e.g. Freight Transport)",VLOOKUP(VLOOKUP($H14,INDIRECT("Ref_EF_Weight_Distance"&amp;"_"&amp;$D14),8,0),INDIRECT("Ref_EF_Weight_Distance_CH4"&amp;"_"&amp;$D14),6,0),IF($G14="Custom Vehicle",VLOOKUP($H14,Tbl_vehical_Settings,4,0),IF($G14="Custom Fuel",VLOOKUP($M14,Tbl_Fuel_Settings,4,0),VLOOKUP($H14,INDIRECT("Ref_EF_Public_Transport"&amp;"_"&amp;$D14),10,0)))))))</f>
        <v>#REF!</v>
      </c>
      <c r="AF14" s="60" t="str">
        <f>IF($G14="Fuel Use",VLOOKUP($H14,INDIRECT("Ref_EF_ByFuel_CH4"&amp;"_"&amp;$D14),7,0),
IF($G14="Fuel Use and Vehicle Distance",VLOOKUP($H14,INDIRECT("Ref_EF_Vehicle_Distance"&amp;"_"&amp;$D14),7,0),IF($G14="Vehicle Distance (e.g. Road Transport)",VLOOKUP($H14,INDIRECT("Ref_EF_Vehicle_Distance"&amp;"_"&amp;$D14),IF($D14="UK",11,7),0),IF($G14="Weight Distance (e.g. Freight Transport)",VLOOKUP(VLOOKUP($H14,INDIRECT("Ref_EF_Weight_Distance"&amp;"_"&amp;$D14),8,0),INDIRECT("Ref_EF_Weight_Distance_CH4"&amp;"_"&amp;$D14),7,0),IF($G14="Custom Vehicle",VLOOKUP($H14,Tbl_vehical_Settings,6,0),IF($G14="Custom Fuel",VLOOKUP($M14,Tbl_Fuel_Settings,6,0),VLOOKUP($H14,INDIRECT("Ref_EF_Public_Transport"&amp;"_"&amp;$D14),11,0)))))))</f>
        <v>#REF!</v>
      </c>
      <c r="AG14" s="60" t="str">
        <f>IF($G14="Fuel Use",VLOOKUP($H14,INDIRECT("Ref_EF_ByFuel_CH4"&amp;"_"&amp;$D14),8,0),
IF($G14="Fuel Use and Vehicle Distance",VLOOKUP($H14,INDIRECT("Ref_EF_Vehicle_Distance"&amp;"_"&amp;$D14),8,0),IF($G14="Vehicle Distance (e.g. Road Transport)",VLOOKUP($H14,INDIRECT("Ref_EF_Vehicle_Distance"&amp;"_"&amp;$D14),IF($D14="UK",12,8),0),IF($G14="Weight Distance (e.g. Freight Transport)",VLOOKUP(VLOOKUP($H14,INDIRECT("Ref_EF_Weight_Distance"&amp;"_"&amp;$D14),8,0),INDIRECT("Ref_EF_Weight_Distance_CH4"&amp;"_"&amp;$D14),8,0),IF($G14="Custom Vehicle",VLOOKUP($H14,Tbl_vehical_Settings,7,0),IF($G14="Custom Fuel",VLOOKUP($M14,Tbl_Fuel_Settings,7,0),VLOOKUP($H14,INDIRECT("Ref_EF_Public_Transport"&amp;"_"&amp;$D14),12,0)))))))</f>
        <v>#REF!</v>
      </c>
      <c r="AH14" s="60" t="str">
        <f t="array" ref="AH14">INDEX(Ref_Master_Unit_Table,MATCH($W14,REF_To_Unit,0),MATCH('Reference - Lookup and Unit'!$A$11,Ref_From_Units,0))</f>
        <v>#REF!</v>
      </c>
      <c r="AI14" s="60" t="str">
        <f t="array" ref="AI14">INDEX(Ref_Master_Unit_Table,MATCH(IF(AND($D14="UK",$G14="Vehicle Distance (e.g. Road Transport)"),$L14,IF(ISBLANK($O14),$L14,$O14)),Ref_From_Units,0),MATCH($X14,REF_To_Unit,0))</f>
        <v>#N/A</v>
      </c>
      <c r="AJ14" s="60" t="str">
        <f t="array" ref="AJ14">INDEX(Ref_Master_Unit_Table,MATCH($Z14,REF_To_Unit,0),MATCH('Reference - Lookup and Unit'!$A$11,Ref_From_Units,0))</f>
        <v>#REF!</v>
      </c>
      <c r="AK14" s="60" t="str">
        <f t="array" ref="AK14">INDEX(Ref_Master_Unit_Table,MATCH(IF(AND($D14="UK",$G14="Vehicle Distance (e.g. Road Transport)"),$L14,IF(ISBLANK($O14),$L14,$O14)),Ref_From_Units,0),MATCH($AA14,REF_To_Unit,0))</f>
        <v>#N/A</v>
      </c>
      <c r="AL14" s="60" t="str">
        <f t="array" ref="AL14">INDEX(Ref_Master_Unit_Table,MATCH($AC14,REF_To_Unit,0),MATCH('Reference - Lookup and Unit'!$A$11,Ref_From_Units,0))</f>
        <v>#REF!</v>
      </c>
      <c r="AM14" s="60" t="str">
        <f t="array" ref="AM14">INDEX(Ref_Master_Unit_Table,MATCH(IF(OR($G14="Fuel Use",$G14="Custom Fuel"),$O14,$L14),Ref_From_Units,0),MATCH($AD14,REF_To_Unit,0))</f>
        <v>#N/A</v>
      </c>
      <c r="AN14" s="60" t="str">
        <f t="array" ref="AN14">INDEX(Ref_Master_Unit_Table,MATCH($AF14,REF_To_Unit,0),MATCH('Reference - Lookup and Unit'!$A$11,Ref_From_Units,0))</f>
        <v>#REF!</v>
      </c>
      <c r="AO14" s="60" t="str">
        <f t="array" ref="AO14">INDEX(Ref_Master_Unit_Table,MATCH(IF(OR($G14="Fuel Use",$G14="Custom Fuel"),$O14,$L14),Ref_From_Units,0),MATCH($AD14,REF_To_Unit,0))</f>
        <v>#N/A</v>
      </c>
      <c r="AP14" s="60" t="str">
        <f>VLOOKUP("CO2",INDIRECT(IF(Setting_IPCC_GWP_VERSION="1995 IPCC Second Assessment Report (SAR)","Ref_EF_IPCC_GWP_95",IF(Setting_IPCC_GWP_VERSION="2001 IPCC Third Assessment Report (TAR)","Ref_EF_IPCC_GWP_2001","Ref_EF_IPCC_GWP_2007"))),2,0)</f>
        <v>1.0000000000</v>
      </c>
      <c r="AQ1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4" s="61" t="str">
        <f>VLOOKUP("Biofuel CO2",INDIRECT(IF(Setting_IPCC_GWP_VERSION="1995 IPCC Second Assessment Report (SAR)","Ref_EF_IPCC_GWP_95",IF(Setting_IPCC_GWP_VERSION="2001 IPCC Third Assessment Report (TAR)","Ref_EF_IPCC_GWP_2001","Ref_EF_IPCC_GWP_2007"))),2,0)</f>
        <v>1.0000000000</v>
      </c>
      <c r="AT14" s="62" t="str">
        <f t="shared" si="6"/>
        <v>Ref_DD_vehicle_Passenger_</v>
      </c>
      <c r="AU14" s="62" t="str">
        <f t="shared" si="7"/>
        <v>#REF!</v>
      </c>
      <c r="AV14" s="62" t="str">
        <f t="shared" si="8"/>
        <v>#REF!</v>
      </c>
      <c r="AW14" s="62" t="str">
        <f t="shared" si="9"/>
        <v>#REF!</v>
      </c>
      <c r="AX14" s="62" t="str">
        <f t="shared" si="10"/>
        <v>#REF!</v>
      </c>
      <c r="AY14" s="62" t="str">
        <f t="shared" si="11"/>
        <v>FALSE</v>
      </c>
      <c r="AZ14" s="62" t="str">
        <f t="shared" si="12"/>
        <v/>
      </c>
      <c r="BA14" s="62" t="str">
        <f t="shared" si="13"/>
        <v/>
      </c>
      <c r="BB14" s="62" t="str">
        <f t="shared" si="14"/>
        <v/>
      </c>
      <c r="BC14" s="62" t="str">
        <f t="shared" si="15"/>
        <v/>
      </c>
      <c r="BD14" s="62" t="str">
        <f t="shared" si="16"/>
        <v/>
      </c>
      <c r="BE14" s="62" t="str">
        <f t="shared" si="17"/>
        <v/>
      </c>
      <c r="BF14" s="62" t="str">
        <f t="shared" si="18"/>
        <v/>
      </c>
      <c r="BG14" s="62" t="str">
        <f t="shared" si="19"/>
        <v/>
      </c>
      <c r="BH14" s="62" t="str">
        <f t="shared" si="20"/>
        <v/>
      </c>
      <c r="BI14" s="62" t="str">
        <f t="shared" si="21"/>
        <v/>
      </c>
      <c r="BJ14" s="62" t="str">
        <f t="shared" si="22"/>
        <v/>
      </c>
      <c r="BK14" s="62" t="str">
        <f t="shared" si="23"/>
        <v/>
      </c>
      <c r="BL14" s="62" t="str">
        <f t="shared" si="24"/>
        <v/>
      </c>
      <c r="BM14" s="63" t="str">
        <f t="shared" si="25"/>
        <v/>
      </c>
      <c r="BN14" s="62" t="str">
        <f t="shared" si="26"/>
        <v/>
      </c>
      <c r="BO14" s="62" t="str">
        <f t="shared" si="27"/>
        <v/>
      </c>
      <c r="BP14" s="62" t="str">
        <f t="shared" si="28"/>
        <v/>
      </c>
      <c r="BQ14" s="62" t="str">
        <f t="shared" si="29"/>
        <v/>
      </c>
      <c r="BR14" s="62" t="str">
        <f t="shared" si="30"/>
        <v/>
      </c>
      <c r="BS14" s="62" t="str">
        <f t="shared" si="31"/>
        <v/>
      </c>
      <c r="BT14" s="62" t="str">
        <f t="shared" si="32"/>
        <v/>
      </c>
      <c r="BU14" s="62" t="str">
        <f t="shared" si="33"/>
        <v/>
      </c>
      <c r="BV14" s="62" t="str">
        <f t="shared" si="34"/>
        <v/>
      </c>
      <c r="BW14" s="62" t="str">
        <f t="shared" si="35"/>
        <v/>
      </c>
      <c r="BX14" s="62" t="str">
        <f t="shared" si="36"/>
        <v/>
      </c>
      <c r="BY14" s="62" t="str">
        <f t="shared" si="37"/>
        <v/>
      </c>
      <c r="BZ14" s="62" t="str">
        <f t="shared" si="38"/>
        <v/>
      </c>
      <c r="CA14" s="62" t="str">
        <f t="shared" si="39"/>
        <v/>
      </c>
      <c r="CB14" s="62" t="str">
        <f t="shared" si="40"/>
        <v/>
      </c>
      <c r="CC14" s="62" t="str">
        <f t="shared" si="41"/>
        <v/>
      </c>
      <c r="CD14" s="62" t="str">
        <f t="shared" si="42"/>
        <v/>
      </c>
      <c r="CE14" s="62" t="str">
        <f t="shared" si="43"/>
        <v/>
      </c>
      <c r="CF14" s="62" t="str">
        <f t="shared" si="44"/>
        <v/>
      </c>
      <c r="CG14" s="62" t="str">
        <f t="shared" si="45"/>
        <v/>
      </c>
      <c r="CH14" s="62" t="str">
        <f t="shared" si="46"/>
        <v/>
      </c>
      <c r="CI14" s="62" t="str">
        <f t="shared" si="47"/>
        <v/>
      </c>
      <c r="CJ14" s="62" t="str">
        <f t="shared" si="48"/>
        <v/>
      </c>
      <c r="CK14" s="62" t="str">
        <f t="shared" si="49"/>
        <v/>
      </c>
      <c r="CL14" s="62" t="str">
        <f t="shared" si="50"/>
        <v/>
      </c>
      <c r="CM14" s="62" t="str">
        <f t="shared" si="51"/>
        <v/>
      </c>
      <c r="CN14" s="62" t="str">
        <f t="shared" si="52"/>
        <v/>
      </c>
      <c r="CO14" s="62" t="str">
        <f t="shared" si="53"/>
        <v/>
      </c>
      <c r="CP14" s="64" t="str">
        <f t="shared" si="54"/>
        <v>Ref_DD_DistanceUnit</v>
      </c>
      <c r="CQ14" s="62" t="str">
        <f t="shared" si="55"/>
        <v/>
      </c>
      <c r="CR14" s="64" t="str">
        <f t="shared" si="56"/>
        <v/>
      </c>
      <c r="CS14" s="65"/>
      <c r="CT14" s="8"/>
      <c r="CU14" s="8"/>
      <c r="CV14" s="8"/>
      <c r="CW14" s="8"/>
      <c r="CX14" s="8"/>
      <c r="CY14" s="8"/>
      <c r="CZ14" s="8"/>
      <c r="DA14" s="8"/>
      <c r="DB14" s="8"/>
      <c r="DC14" s="8"/>
      <c r="DD14" s="8"/>
      <c r="DE14" s="8"/>
      <c r="DF14" s="8"/>
      <c r="DG14" s="8"/>
      <c r="DH14" s="8"/>
      <c r="DI14" s="8"/>
      <c r="DJ14" s="8"/>
      <c r="DK14" s="8"/>
      <c r="DL14" s="8"/>
    </row>
    <row r="15" ht="18.0" customHeight="1">
      <c r="A15" s="77"/>
      <c r="B15" s="78"/>
      <c r="C15" s="79"/>
      <c r="D15" s="79"/>
      <c r="E15" s="79"/>
      <c r="F15" s="79"/>
      <c r="G15" s="79"/>
      <c r="H15" s="79"/>
      <c r="I15" s="80"/>
      <c r="J15" s="80"/>
      <c r="K15" s="80"/>
      <c r="L15" s="79"/>
      <c r="M15" s="79"/>
      <c r="N15" s="80"/>
      <c r="O15" s="79"/>
      <c r="P15" s="81"/>
      <c r="Q15" s="82" t="str">
        <f t="shared" si="1"/>
        <v/>
      </c>
      <c r="R15" s="82" t="str">
        <f t="shared" si="2"/>
        <v/>
      </c>
      <c r="S15" s="82" t="str">
        <f t="shared" si="3"/>
        <v/>
      </c>
      <c r="T15" s="82" t="str">
        <f t="shared" si="4"/>
        <v>0</v>
      </c>
      <c r="U15" s="83" t="str">
        <f t="shared" si="5"/>
        <v/>
      </c>
      <c r="V15" s="60" t="str">
        <f>IF(OR($G15="Fuel Use",$G15="Fuel Use and Vehicle Distance"),VLOOKUP($M15,INDIRECT("Ref_EF_ByFuel"&amp;"_"&amp;$D15),3,0),IF(AND($G15="Vehicle Distance (e.g. Road Transport)",$D15="UK"),VLOOKUP($H15,Ref_EF_Vehicle_Distance_UK,3,0),IF(AND($G15="Vehicle Distance (e.g. Road Transport)",OR($D15="US",$D15="Other")),VLOOKUP($H15,INDIRECT("Ref_EF_Vehicle_Distance"&amp;"_"&amp;$D15),15,0),IF(AND($G15="Vehicle Distance (e.g. Road Transport)",ISBLANK($N15),ISBLANK($O15)),VLOOKUP($H15,INDIRECT("Ref_EF_Vehicle_Distance"&amp;"_"&amp;$D15),15,0),IF($G15="Weight Distance (e.g. Freight Transport)",VLOOKUP($H15,INDIRECT("Ref_EF_Weight_Distance"&amp;"_"&amp;$D15),3,0),IF($G15="Custom Vehicle",VLOOKUP($H15,Tbl_vehical_Settings,2,0),IF($G15="Custom Fuel",VLOOKUP($M15,Tbl_Fuel_Settings,2,0),$AU15)))))))</f>
        <v>#REF!</v>
      </c>
      <c r="W15" s="60" t="str">
        <f>IF(OR($G15="Fuel Use",$G15="Fuel Use and Vehicle Distance"),VLOOKUP($M15,INDIRECT("Ref_EF_ByFuel"&amp;"_"&amp;$D15),5,0),IF(AND($G15="Vehicle Distance (e.g. Road Transport)",$D15="UK"),VLOOKUP($H15,Ref_EF_Vehicle_Distance_UK,5,0),IF(AND($G15="Vehicle Distance (e.g. Road Transport)",OR($D15="US",$D15="Other")),VLOOKUP($H15,INDIRECT("Ref_EF_Vehicle_Distance"&amp;"_"&amp;$D15),17,0),IF(AND($G15="Vehicle Distance (e.g. Road Transport)",ISBLANK($N15),ISBLANK($O15)),VLOOKUP($H15,INDIRECT("Ref_EF_Vehicle_Distance"&amp;"_"&amp;$D15),17,0),IF($G15="Weight Distance (e.g. Freight Transport)",VLOOKUP($H15,INDIRECT("Ref_EF_Weight_Distance"&amp;"_"&amp;$D15),5,0),IF($G15="Custom Vehicle",VLOOKUP($H15,Tbl_vehical_Settings,6,0),IF($G15="Custom Fuel",VLOOKUP($M15,Tbl_Fuel_Settings,6,0),$AV15)))))))</f>
        <v>#REF!</v>
      </c>
      <c r="X15" s="60" t="str">
        <f>IF(OR($G15="Fuel Use",$G15="Fuel Use and Vehicle Distance"),VLOOKUP($M15,INDIRECT("Ref_EF_ByFuel"&amp;"_"&amp;$D15),6,0),IF(AND($G15="Vehicle Distance (e.g. Road Transport)",$D15="UK"),VLOOKUP($H15,Ref_EF_Vehicle_Distance_UK,6,0),IF(AND($G15="Vehicle Distance (e.g. Road Transport)",OR($D15="US",$D15="Other")),VLOOKUP($H15,INDIRECT("Ref_EF_Vehicle_Distance"&amp;"_"&amp;$D15),18,0),IF(AND($G15="Vehicle Distance (e.g. Road Transport)",ISBLANK($N15),ISBLANK($O15)),VLOOKUP($H15,INDIRECT("Ref_EF_Vehicle_Distance"&amp;"_"&amp;$D15),18,0),IF($G15="Weight Distance (e.g. Freight Transport)",VLOOKUP($H15,INDIRECT("Ref_EF_Weight_Distance"&amp;"_"&amp;$D15),6,0),IF($G15="Custom Vehicle",VLOOKUP($H15,Tbl_vehical_Settings,7,0),IF($G15="Custom Fuel",VLOOKUP($M15,Tbl_Fuel_Settings,7,0),$AW15)))))))</f>
        <v>#REF!</v>
      </c>
      <c r="Y15" s="60" t="str">
        <f>IF(OR($G15="Fuel Use",$G15="Fuel Use and Vehicle Distance"),VLOOKUP($M15,INDIRECT("Ref_EF_ByFuel"&amp;"_"&amp;$D15),4,0),IF(AND($G15="Vehicle Distance (e.g. Road Transport)",$D15="UK"),VLOOKUP($H15,Ref_EF_Vehicle_Distance_UK,4,0),IF(AND($G15="Vehicle Distance (e.g. Road Transport)",OR($D15="US",$D15="Other")),VLOOKUP($H15,INDIRECT("Ref_EF_Vehicle_Distance"&amp;"_"&amp;$D15),16,0),IF(AND($G15="Vehicle Distance (e.g. Road Transport)",ISBLANK($N15),ISBLANK($O15)),VLOOKUP($H15,INDIRECT("Ref_EF_Vehicle_Distance"&amp;"_"&amp;$D15),16,0),IF($G15="Weight Distance (e.g. Freight Transport)",VLOOKUP($H15,INDIRECT("Ref_EF_Weight_Distance"&amp;"_"&amp;$D15),4,0),IF($G15="Custom Vehicle",VLOOKUP($H15,Tbl_vehical_Settings,5,0),IF($G15="Custom Fuel",VLOOKUP($M15,Tbl_Fuel_Settings,5,0),$AX15)))))))</f>
        <v>#REF!</v>
      </c>
      <c r="Z15" s="60" t="str">
        <f>IF(OR($G15="Fuel Use",$G15="Fuel Use and Vehicle Distance"),VLOOKUP($M15,INDIRECT("Ref_EF_ByFuel"&amp;"_"&amp;$D15),5,0),IF(AND($G15="Vehicle Distance (e.g. Road Transport)",$D15="UK"),VLOOKUP($H15,Ref_EF_Vehicle_Distance_UK,5,0),IF(AND($G15="Vehicle Distance (e.g. Road Transport)",OR($D15="US",$D15="Other")),VLOOKUP($H15,INDIRECT("Ref_EF_Vehicle_Distance"&amp;"_"&amp;$D15),17,0),IF(AND($G15="Vehicle Distance (e.g. Road Transport)",ISBLANK($N15),ISBLANK($O15)),VLOOKUP($H15,INDIRECT("Ref_EF_Vehicle_Distance"&amp;"_"&amp;$D15),17,0),IF($G15="Weight Distance (e.g. Freight Transport)",VLOOKUP($H15,INDIRECT("Ref_EF_Weight_Distance"&amp;"_"&amp;$D15),5,0),IF($G15="Custom Vehicle",VLOOKUP($H15,Tbl_vehical_Settings,6,0),IF($G15="Custom Fuel",VLOOKUP($M15,Tbl_Fuel_Settings,6,0),$AV15)))))))</f>
        <v>#REF!</v>
      </c>
      <c r="AA15" s="60" t="str">
        <f>IF(OR($G15="Fuel Use",$G15="Fuel Use and Vehicle Distance"),VLOOKUP($M15,INDIRECT("Ref_EF_ByFuel"&amp;"_"&amp;$D15),6,0),IF(AND($G15="Vehicle Distance (e.g. Road Transport)",$D15="UK"),VLOOKUP($H15,Ref_EF_Vehicle_Distance_UK,6,0),IF(AND($G15="Vehicle Distance (e.g. Road Transport)",OR($D15="US",$D15="Other")),VLOOKUP($H15,INDIRECT("Ref_EF_Vehicle_Distance"&amp;"_"&amp;$D15),18,0),IF(AND($G15="Vehicle Distance (e.g. Road Transport)",ISBLANK($N15),ISBLANK($O15)),VLOOKUP($H15,INDIRECT("Ref_EF_Vehicle_Distance"&amp;"_"&amp;$D15),18,0),IF($G15="Weight Distance (e.g. Freight Transport)",VLOOKUP($H15,INDIRECT("Ref_EF_Weight_Distance"&amp;"_"&amp;$D15),6,0),IF($G15="Custom Vehicle",VLOOKUP($H15,Tbl_vehical_Settings,7,0),IF($G15="Custom Fuel",VLOOKUP($M15,Tbl_Fuel_Settings,7,0),$AW15)))))))</f>
        <v>#REF!</v>
      </c>
      <c r="AB15" s="60" t="str">
        <f>IF($G15="Fuel Use",VLOOKUP($H15,INDIRECT("Ref_EF_ByFuel_CH4"&amp;"_"&amp;$D15),3,0),
IF($G15="Fuel Use and Vehicle Distance",VLOOKUP($H15,INDIRECT("Ref_EF_Vehicle_Distance"&amp;"_"&amp;$D15),3,0),IF($G15="Vehicle Distance (e.g. Road Transport)",VLOOKUP($H15,INDIRECT("Ref_EF_Vehicle_Distance"&amp;"_"&amp;$D15),IF($D15="UK",7,3),0),IF($G15="Weight Distance (e.g. Freight Transport)",VLOOKUP(VLOOKUP($H15,INDIRECT("Ref_EF_Weight_Distance"&amp;"_"&amp;$D15),8,0),INDIRECT("Ref_EF_Weight_Distance_CH4"&amp;"_"&amp;$D15),3,0),IF($G15="Custom Vehicle",VLOOKUP($H15,Tbl_vehical_Settings,3,0),IF($G15="Custom Fuel",VLOOKUP($M15,Tbl_Fuel_Settings,3,0),VLOOKUP($H15,INDIRECT("Ref_EF_Public_Transport"&amp;"_"&amp;$D15),7,0)))))))</f>
        <v>#REF!</v>
      </c>
      <c r="AC15" s="60" t="str">
        <f>IF($G15="Fuel Use",VLOOKUP($H15,INDIRECT("Ref_EF_ByFuel_CH4"&amp;"_"&amp;$D15),4,0),
IF($G15="Fuel Use and Vehicle Distance",VLOOKUP($H15,INDIRECT("Ref_EF_Vehicle_Distance"&amp;"_"&amp;$D15),4,0),IF($G15="Vehicle Distance (e.g. Road Transport)",VLOOKUP($H15,INDIRECT("Ref_EF_Vehicle_Distance"&amp;"_"&amp;$D15),IF($D15="UK",8,4),0),IF($G15="Weight Distance (e.g. Freight Transport)",VLOOKUP(VLOOKUP($H15,INDIRECT("Ref_EF_Weight_Distance"&amp;"_"&amp;$D15),8,0),INDIRECT("Ref_EF_Weight_Distance_CH4"&amp;"_"&amp;$D15),4,0),IF($G15="Custom Vehicle",VLOOKUP($H15,Tbl_vehical_Settings,6,0),IF($G15="Custom Fuel",VLOOKUP($M15,Tbl_Fuel_Settings,6,0),VLOOKUP($H15,INDIRECT("Ref_EF_Public_Transport"&amp;"_"&amp;$D15),8,0)))))))</f>
        <v>#REF!</v>
      </c>
      <c r="AD15" s="60" t="str">
        <f>IF($G15="Fuel Use",VLOOKUP($H15,INDIRECT("Ref_EF_ByFuel_CH4"&amp;"_"&amp;$D15),5,0),
IF($G15="Fuel Use and Vehicle Distance",VLOOKUP($H15,INDIRECT("Ref_EF_Vehicle_Distance"&amp;"_"&amp;$D15),5,0),IF($G15="Vehicle Distance (e.g. Road Transport)",VLOOKUP($H15,INDIRECT("Ref_EF_Vehicle_Distance"&amp;"_"&amp;$D15),IF($D15="UK",9,5),0),IF($G15="Weight Distance (e.g. Freight Transport)",VLOOKUP(VLOOKUP($H15,INDIRECT("Ref_EF_Weight_Distance"&amp;"_"&amp;$D15),8,0),INDIRECT("Ref_EF_Weight_Distance_CH4"&amp;"_"&amp;$D15),5,0),IF($G15="Custom Vehicle",VLOOKUP($H15,Tbl_vehical_Settings,7,0),IF($G15="Custom Fuel",VLOOKUP($M15,Tbl_Fuel_Settings,7,0),VLOOKUP($H15,INDIRECT("Ref_EF_Public_Transport"&amp;"_"&amp;$D15),9,0)))))))</f>
        <v>#REF!</v>
      </c>
      <c r="AE15" s="60" t="str">
        <f>IF($G15="Fuel Use",VLOOKUP($H15,INDIRECT("Ref_EF_ByFuel_CH4"&amp;"_"&amp;$D15),6,0),
IF($G15="Fuel Use and Vehicle Distance",VLOOKUP($H15,INDIRECT("Ref_EF_Vehicle_Distance"&amp;"_"&amp;$D15),6,0),IF($G15="Vehicle Distance (e.g. Road Transport)",VLOOKUP($H15,INDIRECT("Ref_EF_Vehicle_Distance"&amp;"_"&amp;$D15),IF($D15="UK",10,6),0),IF($G15="Weight Distance (e.g. Freight Transport)",VLOOKUP(VLOOKUP($H15,INDIRECT("Ref_EF_Weight_Distance"&amp;"_"&amp;$D15),8,0),INDIRECT("Ref_EF_Weight_Distance_CH4"&amp;"_"&amp;$D15),6,0),IF($G15="Custom Vehicle",VLOOKUP($H15,Tbl_vehical_Settings,4,0),IF($G15="Custom Fuel",VLOOKUP($M15,Tbl_Fuel_Settings,4,0),VLOOKUP($H15,INDIRECT("Ref_EF_Public_Transport"&amp;"_"&amp;$D15),10,0)))))))</f>
        <v>#REF!</v>
      </c>
      <c r="AF15" s="60" t="str">
        <f>IF($G15="Fuel Use",VLOOKUP($H15,INDIRECT("Ref_EF_ByFuel_CH4"&amp;"_"&amp;$D15),7,0),
IF($G15="Fuel Use and Vehicle Distance",VLOOKUP($H15,INDIRECT("Ref_EF_Vehicle_Distance"&amp;"_"&amp;$D15),7,0),IF($G15="Vehicle Distance (e.g. Road Transport)",VLOOKUP($H15,INDIRECT("Ref_EF_Vehicle_Distance"&amp;"_"&amp;$D15),IF($D15="UK",11,7),0),IF($G15="Weight Distance (e.g. Freight Transport)",VLOOKUP(VLOOKUP($H15,INDIRECT("Ref_EF_Weight_Distance"&amp;"_"&amp;$D15),8,0),INDIRECT("Ref_EF_Weight_Distance_CH4"&amp;"_"&amp;$D15),7,0),IF($G15="Custom Vehicle",VLOOKUP($H15,Tbl_vehical_Settings,6,0),IF($G15="Custom Fuel",VLOOKUP($M15,Tbl_Fuel_Settings,6,0),VLOOKUP($H15,INDIRECT("Ref_EF_Public_Transport"&amp;"_"&amp;$D15),11,0)))))))</f>
        <v>#REF!</v>
      </c>
      <c r="AG15" s="60" t="str">
        <f>IF($G15="Fuel Use",VLOOKUP($H15,INDIRECT("Ref_EF_ByFuel_CH4"&amp;"_"&amp;$D15),8,0),
IF($G15="Fuel Use and Vehicle Distance",VLOOKUP($H15,INDIRECT("Ref_EF_Vehicle_Distance"&amp;"_"&amp;$D15),8,0),IF($G15="Vehicle Distance (e.g. Road Transport)",VLOOKUP($H15,INDIRECT("Ref_EF_Vehicle_Distance"&amp;"_"&amp;$D15),IF($D15="UK",12,8),0),IF($G15="Weight Distance (e.g. Freight Transport)",VLOOKUP(VLOOKUP($H15,INDIRECT("Ref_EF_Weight_Distance"&amp;"_"&amp;$D15),8,0),INDIRECT("Ref_EF_Weight_Distance_CH4"&amp;"_"&amp;$D15),8,0),IF($G15="Custom Vehicle",VLOOKUP($H15,Tbl_vehical_Settings,7,0),IF($G15="Custom Fuel",VLOOKUP($M15,Tbl_Fuel_Settings,7,0),VLOOKUP($H15,INDIRECT("Ref_EF_Public_Transport"&amp;"_"&amp;$D15),12,0)))))))</f>
        <v>#REF!</v>
      </c>
      <c r="AH15" s="60" t="str">
        <f t="array" ref="AH15">INDEX(Ref_Master_Unit_Table,MATCH($W15,REF_To_Unit,0),MATCH('Reference - Lookup and Unit'!$A$11,Ref_From_Units,0))</f>
        <v>#REF!</v>
      </c>
      <c r="AI15" s="60" t="str">
        <f t="array" ref="AI15">INDEX(Ref_Master_Unit_Table,MATCH(IF(AND($D15="UK",$G15="Vehicle Distance (e.g. Road Transport)"),$L15,IF(ISBLANK($O15),$L15,$O15)),Ref_From_Units,0),MATCH($X15,REF_To_Unit,0))</f>
        <v>#N/A</v>
      </c>
      <c r="AJ15" s="60" t="str">
        <f t="array" ref="AJ15">INDEX(Ref_Master_Unit_Table,MATCH($Z15,REF_To_Unit,0),MATCH('Reference - Lookup and Unit'!$A$11,Ref_From_Units,0))</f>
        <v>#REF!</v>
      </c>
      <c r="AK15" s="60" t="str">
        <f t="array" ref="AK15">INDEX(Ref_Master_Unit_Table,MATCH(IF(AND($D15="UK",$G15="Vehicle Distance (e.g. Road Transport)"),$L15,IF(ISBLANK($O15),$L15,$O15)),Ref_From_Units,0),MATCH($AA15,REF_To_Unit,0))</f>
        <v>#N/A</v>
      </c>
      <c r="AL15" s="60" t="str">
        <f t="array" ref="AL15">INDEX(Ref_Master_Unit_Table,MATCH($AC15,REF_To_Unit,0),MATCH('Reference - Lookup and Unit'!$A$11,Ref_From_Units,0))</f>
        <v>#REF!</v>
      </c>
      <c r="AM15" s="60" t="str">
        <f t="array" ref="AM15">INDEX(Ref_Master_Unit_Table,MATCH(IF(OR($G15="Fuel Use",$G15="Custom Fuel"),$O15,$L15),Ref_From_Units,0),MATCH($AD15,REF_To_Unit,0))</f>
        <v>#N/A</v>
      </c>
      <c r="AN15" s="60" t="str">
        <f t="array" ref="AN15">INDEX(Ref_Master_Unit_Table,MATCH($AF15,REF_To_Unit,0),MATCH('Reference - Lookup and Unit'!$A$11,Ref_From_Units,0))</f>
        <v>#REF!</v>
      </c>
      <c r="AO15" s="60" t="str">
        <f t="array" ref="AO15">INDEX(Ref_Master_Unit_Table,MATCH(IF(OR($G15="Fuel Use",$G15="Custom Fuel"),$O15,$L15),Ref_From_Units,0),MATCH($AD15,REF_To_Unit,0))</f>
        <v>#N/A</v>
      </c>
      <c r="AP15" s="60" t="str">
        <f>VLOOKUP("CO2",INDIRECT(IF(Setting_IPCC_GWP_VERSION="1995 IPCC Second Assessment Report (SAR)","Ref_EF_IPCC_GWP_95",IF(Setting_IPCC_GWP_VERSION="2001 IPCC Third Assessment Report (TAR)","Ref_EF_IPCC_GWP_2001","Ref_EF_IPCC_GWP_2007"))),2,0)</f>
        <v>1.0000000000</v>
      </c>
      <c r="AQ1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5" s="61" t="str">
        <f>VLOOKUP("Biofuel CO2",INDIRECT(IF(Setting_IPCC_GWP_VERSION="1995 IPCC Second Assessment Report (SAR)","Ref_EF_IPCC_GWP_95",IF(Setting_IPCC_GWP_VERSION="2001 IPCC Third Assessment Report (TAR)","Ref_EF_IPCC_GWP_2001","Ref_EF_IPCC_GWP_2007"))),2,0)</f>
        <v>1.0000000000</v>
      </c>
      <c r="AT15" s="62" t="str">
        <f t="shared" si="6"/>
        <v>Ref_DD_vehicle_Passenger_</v>
      </c>
      <c r="AU15" s="62" t="str">
        <f t="shared" si="7"/>
        <v>#REF!</v>
      </c>
      <c r="AV15" s="62" t="str">
        <f t="shared" si="8"/>
        <v>#REF!</v>
      </c>
      <c r="AW15" s="62" t="str">
        <f t="shared" si="9"/>
        <v>#REF!</v>
      </c>
      <c r="AX15" s="62" t="str">
        <f t="shared" si="10"/>
        <v>#REF!</v>
      </c>
      <c r="AY15" s="62" t="str">
        <f t="shared" si="11"/>
        <v>FALSE</v>
      </c>
      <c r="AZ15" s="62" t="str">
        <f t="shared" si="12"/>
        <v/>
      </c>
      <c r="BA15" s="62" t="str">
        <f t="shared" si="13"/>
        <v/>
      </c>
      <c r="BB15" s="62" t="str">
        <f t="shared" si="14"/>
        <v/>
      </c>
      <c r="BC15" s="62" t="str">
        <f t="shared" si="15"/>
        <v/>
      </c>
      <c r="BD15" s="62" t="str">
        <f t="shared" si="16"/>
        <v/>
      </c>
      <c r="BE15" s="62" t="str">
        <f t="shared" si="17"/>
        <v/>
      </c>
      <c r="BF15" s="62" t="str">
        <f t="shared" si="18"/>
        <v/>
      </c>
      <c r="BG15" s="62" t="str">
        <f t="shared" si="19"/>
        <v/>
      </c>
      <c r="BH15" s="62" t="str">
        <f t="shared" si="20"/>
        <v/>
      </c>
      <c r="BI15" s="62" t="str">
        <f t="shared" si="21"/>
        <v/>
      </c>
      <c r="BJ15" s="62" t="str">
        <f t="shared" si="22"/>
        <v/>
      </c>
      <c r="BK15" s="62" t="str">
        <f t="shared" si="23"/>
        <v/>
      </c>
      <c r="BL15" s="62" t="str">
        <f t="shared" si="24"/>
        <v/>
      </c>
      <c r="BM15" s="63" t="str">
        <f t="shared" si="25"/>
        <v/>
      </c>
      <c r="BN15" s="62" t="str">
        <f t="shared" si="26"/>
        <v/>
      </c>
      <c r="BO15" s="62" t="str">
        <f t="shared" si="27"/>
        <v/>
      </c>
      <c r="BP15" s="62" t="str">
        <f t="shared" si="28"/>
        <v/>
      </c>
      <c r="BQ15" s="62" t="str">
        <f t="shared" si="29"/>
        <v/>
      </c>
      <c r="BR15" s="62" t="str">
        <f t="shared" si="30"/>
        <v/>
      </c>
      <c r="BS15" s="62" t="str">
        <f t="shared" si="31"/>
        <v/>
      </c>
      <c r="BT15" s="62" t="str">
        <f t="shared" si="32"/>
        <v/>
      </c>
      <c r="BU15" s="62" t="str">
        <f t="shared" si="33"/>
        <v/>
      </c>
      <c r="BV15" s="62" t="str">
        <f t="shared" si="34"/>
        <v/>
      </c>
      <c r="BW15" s="62" t="str">
        <f t="shared" si="35"/>
        <v/>
      </c>
      <c r="BX15" s="62" t="str">
        <f t="shared" si="36"/>
        <v/>
      </c>
      <c r="BY15" s="62" t="str">
        <f t="shared" si="37"/>
        <v/>
      </c>
      <c r="BZ15" s="62" t="str">
        <f t="shared" si="38"/>
        <v/>
      </c>
      <c r="CA15" s="62" t="str">
        <f t="shared" si="39"/>
        <v/>
      </c>
      <c r="CB15" s="62" t="str">
        <f t="shared" si="40"/>
        <v/>
      </c>
      <c r="CC15" s="62" t="str">
        <f t="shared" si="41"/>
        <v/>
      </c>
      <c r="CD15" s="62" t="str">
        <f t="shared" si="42"/>
        <v/>
      </c>
      <c r="CE15" s="62" t="str">
        <f t="shared" si="43"/>
        <v/>
      </c>
      <c r="CF15" s="62" t="str">
        <f t="shared" si="44"/>
        <v/>
      </c>
      <c r="CG15" s="62" t="str">
        <f t="shared" si="45"/>
        <v/>
      </c>
      <c r="CH15" s="62" t="str">
        <f t="shared" si="46"/>
        <v/>
      </c>
      <c r="CI15" s="62" t="str">
        <f t="shared" si="47"/>
        <v/>
      </c>
      <c r="CJ15" s="62" t="str">
        <f t="shared" si="48"/>
        <v/>
      </c>
      <c r="CK15" s="62" t="str">
        <f t="shared" si="49"/>
        <v/>
      </c>
      <c r="CL15" s="62" t="str">
        <f t="shared" si="50"/>
        <v/>
      </c>
      <c r="CM15" s="62" t="str">
        <f t="shared" si="51"/>
        <v/>
      </c>
      <c r="CN15" s="62" t="str">
        <f t="shared" si="52"/>
        <v/>
      </c>
      <c r="CO15" s="62" t="str">
        <f t="shared" si="53"/>
        <v/>
      </c>
      <c r="CP15" s="64" t="str">
        <f t="shared" si="54"/>
        <v>Ref_DD_DistanceUnit</v>
      </c>
      <c r="CQ15" s="62" t="str">
        <f t="shared" si="55"/>
        <v/>
      </c>
      <c r="CR15" s="64" t="str">
        <f t="shared" si="56"/>
        <v/>
      </c>
      <c r="CS15" s="65"/>
      <c r="CT15" s="8"/>
      <c r="CU15" s="8"/>
      <c r="CV15" s="8"/>
      <c r="CW15" s="8"/>
      <c r="CX15" s="8"/>
      <c r="CY15" s="8"/>
      <c r="CZ15" s="8"/>
      <c r="DA15" s="8"/>
      <c r="DB15" s="8"/>
      <c r="DC15" s="8"/>
      <c r="DD15" s="8"/>
      <c r="DE15" s="8"/>
      <c r="DF15" s="8"/>
      <c r="DG15" s="8"/>
      <c r="DH15" s="8"/>
      <c r="DI15" s="8"/>
      <c r="DJ15" s="8"/>
      <c r="DK15" s="8"/>
      <c r="DL15" s="8"/>
    </row>
    <row r="16" ht="18.0" customHeight="1">
      <c r="A16" s="77"/>
      <c r="B16" s="85"/>
      <c r="C16" s="67"/>
      <c r="D16" s="67"/>
      <c r="E16" s="67"/>
      <c r="F16" s="67"/>
      <c r="G16" s="67"/>
      <c r="H16" s="67"/>
      <c r="I16" s="68"/>
      <c r="J16" s="68"/>
      <c r="K16" s="68"/>
      <c r="L16" s="67"/>
      <c r="M16" s="67"/>
      <c r="N16" s="68"/>
      <c r="O16" s="67"/>
      <c r="P16" s="86"/>
      <c r="Q16" s="70" t="str">
        <f t="shared" si="1"/>
        <v/>
      </c>
      <c r="R16" s="70" t="str">
        <f t="shared" si="2"/>
        <v/>
      </c>
      <c r="S16" s="70" t="str">
        <f t="shared" si="3"/>
        <v/>
      </c>
      <c r="T16" s="70" t="str">
        <f t="shared" si="4"/>
        <v>0</v>
      </c>
      <c r="U16" s="71" t="str">
        <f t="shared" si="5"/>
        <v/>
      </c>
      <c r="V16" s="60" t="str">
        <f>IF(OR($G16="Fuel Use",$G16="Fuel Use and Vehicle Distance"),VLOOKUP($M16,INDIRECT("Ref_EF_ByFuel"&amp;"_"&amp;$D16),3,0),IF(AND($G16="Vehicle Distance (e.g. Road Transport)",$D16="UK"),VLOOKUP($H16,Ref_EF_Vehicle_Distance_UK,3,0),IF(AND($G16="Vehicle Distance (e.g. Road Transport)",OR($D16="US",$D16="Other")),VLOOKUP($H16,INDIRECT("Ref_EF_Vehicle_Distance"&amp;"_"&amp;$D16),15,0),IF(AND($G16="Vehicle Distance (e.g. Road Transport)",ISBLANK($N16),ISBLANK($O16)),VLOOKUP($H16,INDIRECT("Ref_EF_Vehicle_Distance"&amp;"_"&amp;$D16),15,0),IF($G16="Weight Distance (e.g. Freight Transport)",VLOOKUP($H16,INDIRECT("Ref_EF_Weight_Distance"&amp;"_"&amp;$D16),3,0),IF($G16="Custom Vehicle",VLOOKUP($H16,Tbl_vehical_Settings,2,0),IF($G16="Custom Fuel",VLOOKUP($M16,Tbl_Fuel_Settings,2,0),$AU16)))))))</f>
        <v>#REF!</v>
      </c>
      <c r="W16" s="60" t="str">
        <f>IF(OR($G16="Fuel Use",$G16="Fuel Use and Vehicle Distance"),VLOOKUP($M16,INDIRECT("Ref_EF_ByFuel"&amp;"_"&amp;$D16),5,0),IF(AND($G16="Vehicle Distance (e.g. Road Transport)",$D16="UK"),VLOOKUP($H16,Ref_EF_Vehicle_Distance_UK,5,0),IF(AND($G16="Vehicle Distance (e.g. Road Transport)",OR($D16="US",$D16="Other")),VLOOKUP($H16,INDIRECT("Ref_EF_Vehicle_Distance"&amp;"_"&amp;$D16),17,0),IF(AND($G16="Vehicle Distance (e.g. Road Transport)",ISBLANK($N16),ISBLANK($O16)),VLOOKUP($H16,INDIRECT("Ref_EF_Vehicle_Distance"&amp;"_"&amp;$D16),17,0),IF($G16="Weight Distance (e.g. Freight Transport)",VLOOKUP($H16,INDIRECT("Ref_EF_Weight_Distance"&amp;"_"&amp;$D16),5,0),IF($G16="Custom Vehicle",VLOOKUP($H16,Tbl_vehical_Settings,6,0),IF($G16="Custom Fuel",VLOOKUP($M16,Tbl_Fuel_Settings,6,0),$AV16)))))))</f>
        <v>#REF!</v>
      </c>
      <c r="X16" s="60" t="str">
        <f>IF(OR($G16="Fuel Use",$G16="Fuel Use and Vehicle Distance"),VLOOKUP($M16,INDIRECT("Ref_EF_ByFuel"&amp;"_"&amp;$D16),6,0),IF(AND($G16="Vehicle Distance (e.g. Road Transport)",$D16="UK"),VLOOKUP($H16,Ref_EF_Vehicle_Distance_UK,6,0),IF(AND($G16="Vehicle Distance (e.g. Road Transport)",OR($D16="US",$D16="Other")),VLOOKUP($H16,INDIRECT("Ref_EF_Vehicle_Distance"&amp;"_"&amp;$D16),18,0),IF(AND($G16="Vehicle Distance (e.g. Road Transport)",ISBLANK($N16),ISBLANK($O16)),VLOOKUP($H16,INDIRECT("Ref_EF_Vehicle_Distance"&amp;"_"&amp;$D16),18,0),IF($G16="Weight Distance (e.g. Freight Transport)",VLOOKUP($H16,INDIRECT("Ref_EF_Weight_Distance"&amp;"_"&amp;$D16),6,0),IF($G16="Custom Vehicle",VLOOKUP($H16,Tbl_vehical_Settings,7,0),IF($G16="Custom Fuel",VLOOKUP($M16,Tbl_Fuel_Settings,7,0),$AW16)))))))</f>
        <v>#REF!</v>
      </c>
      <c r="Y16" s="60" t="str">
        <f>IF(OR($G16="Fuel Use",$G16="Fuel Use and Vehicle Distance"),VLOOKUP($M16,INDIRECT("Ref_EF_ByFuel"&amp;"_"&amp;$D16),4,0),IF(AND($G16="Vehicle Distance (e.g. Road Transport)",$D16="UK"),VLOOKUP($H16,Ref_EF_Vehicle_Distance_UK,4,0),IF(AND($G16="Vehicle Distance (e.g. Road Transport)",OR($D16="US",$D16="Other")),VLOOKUP($H16,INDIRECT("Ref_EF_Vehicle_Distance"&amp;"_"&amp;$D16),16,0),IF(AND($G16="Vehicle Distance (e.g. Road Transport)",ISBLANK($N16),ISBLANK($O16)),VLOOKUP($H16,INDIRECT("Ref_EF_Vehicle_Distance"&amp;"_"&amp;$D16),16,0),IF($G16="Weight Distance (e.g. Freight Transport)",VLOOKUP($H16,INDIRECT("Ref_EF_Weight_Distance"&amp;"_"&amp;$D16),4,0),IF($G16="Custom Vehicle",VLOOKUP($H16,Tbl_vehical_Settings,5,0),IF($G16="Custom Fuel",VLOOKUP($M16,Tbl_Fuel_Settings,5,0),$AX16)))))))</f>
        <v>#REF!</v>
      </c>
      <c r="Z16" s="60" t="str">
        <f>IF(OR($G16="Fuel Use",$G16="Fuel Use and Vehicle Distance"),VLOOKUP($M16,INDIRECT("Ref_EF_ByFuel"&amp;"_"&amp;$D16),5,0),IF(AND($G16="Vehicle Distance (e.g. Road Transport)",$D16="UK"),VLOOKUP($H16,Ref_EF_Vehicle_Distance_UK,5,0),IF(AND($G16="Vehicle Distance (e.g. Road Transport)",OR($D16="US",$D16="Other")),VLOOKUP($H16,INDIRECT("Ref_EF_Vehicle_Distance"&amp;"_"&amp;$D16),17,0),IF(AND($G16="Vehicle Distance (e.g. Road Transport)",ISBLANK($N16),ISBLANK($O16)),VLOOKUP($H16,INDIRECT("Ref_EF_Vehicle_Distance"&amp;"_"&amp;$D16),17,0),IF($G16="Weight Distance (e.g. Freight Transport)",VLOOKUP($H16,INDIRECT("Ref_EF_Weight_Distance"&amp;"_"&amp;$D16),5,0),IF($G16="Custom Vehicle",VLOOKUP($H16,Tbl_vehical_Settings,6,0),IF($G16="Custom Fuel",VLOOKUP($M16,Tbl_Fuel_Settings,6,0),$AV16)))))))</f>
        <v>#REF!</v>
      </c>
      <c r="AA16" s="60" t="str">
        <f>IF(OR($G16="Fuel Use",$G16="Fuel Use and Vehicle Distance"),VLOOKUP($M16,INDIRECT("Ref_EF_ByFuel"&amp;"_"&amp;$D16),6,0),IF(AND($G16="Vehicle Distance (e.g. Road Transport)",$D16="UK"),VLOOKUP($H16,Ref_EF_Vehicle_Distance_UK,6,0),IF(AND($G16="Vehicle Distance (e.g. Road Transport)",OR($D16="US",$D16="Other")),VLOOKUP($H16,INDIRECT("Ref_EF_Vehicle_Distance"&amp;"_"&amp;$D16),18,0),IF(AND($G16="Vehicle Distance (e.g. Road Transport)",ISBLANK($N16),ISBLANK($O16)),VLOOKUP($H16,INDIRECT("Ref_EF_Vehicle_Distance"&amp;"_"&amp;$D16),18,0),IF($G16="Weight Distance (e.g. Freight Transport)",VLOOKUP($H16,INDIRECT("Ref_EF_Weight_Distance"&amp;"_"&amp;$D16),6,0),IF($G16="Custom Vehicle",VLOOKUP($H16,Tbl_vehical_Settings,7,0),IF($G16="Custom Fuel",VLOOKUP($M16,Tbl_Fuel_Settings,7,0),$AW16)))))))</f>
        <v>#REF!</v>
      </c>
      <c r="AB16" s="60" t="str">
        <f>IF($G16="Fuel Use",VLOOKUP($H16,INDIRECT("Ref_EF_ByFuel_CH4"&amp;"_"&amp;$D16),3,0),
IF($G16="Fuel Use and Vehicle Distance",VLOOKUP($H16,INDIRECT("Ref_EF_Vehicle_Distance"&amp;"_"&amp;$D16),3,0),IF($G16="Vehicle Distance (e.g. Road Transport)",VLOOKUP($H16,INDIRECT("Ref_EF_Vehicle_Distance"&amp;"_"&amp;$D16),IF($D16="UK",7,3),0),IF($G16="Weight Distance (e.g. Freight Transport)",VLOOKUP(VLOOKUP($H16,INDIRECT("Ref_EF_Weight_Distance"&amp;"_"&amp;$D16),8,0),INDIRECT("Ref_EF_Weight_Distance_CH4"&amp;"_"&amp;$D16),3,0),IF($G16="Custom Vehicle",VLOOKUP($H16,Tbl_vehical_Settings,3,0),IF($G16="Custom Fuel",VLOOKUP($M16,Tbl_Fuel_Settings,3,0),VLOOKUP($H16,INDIRECT("Ref_EF_Public_Transport"&amp;"_"&amp;$D16),7,0)))))))</f>
        <v>#REF!</v>
      </c>
      <c r="AC16" s="60" t="str">
        <f>IF($G16="Fuel Use",VLOOKUP($H16,INDIRECT("Ref_EF_ByFuel_CH4"&amp;"_"&amp;$D16),4,0),
IF($G16="Fuel Use and Vehicle Distance",VLOOKUP($H16,INDIRECT("Ref_EF_Vehicle_Distance"&amp;"_"&amp;$D16),4,0),IF($G16="Vehicle Distance (e.g. Road Transport)",VLOOKUP($H16,INDIRECT("Ref_EF_Vehicle_Distance"&amp;"_"&amp;$D16),IF($D16="UK",8,4),0),IF($G16="Weight Distance (e.g. Freight Transport)",VLOOKUP(VLOOKUP($H16,INDIRECT("Ref_EF_Weight_Distance"&amp;"_"&amp;$D16),8,0),INDIRECT("Ref_EF_Weight_Distance_CH4"&amp;"_"&amp;$D16),4,0),IF($G16="Custom Vehicle",VLOOKUP($H16,Tbl_vehical_Settings,6,0),IF($G16="Custom Fuel",VLOOKUP($M16,Tbl_Fuel_Settings,6,0),VLOOKUP($H16,INDIRECT("Ref_EF_Public_Transport"&amp;"_"&amp;$D16),8,0)))))))</f>
        <v>#REF!</v>
      </c>
      <c r="AD16" s="60" t="str">
        <f>IF($G16="Fuel Use",VLOOKUP($H16,INDIRECT("Ref_EF_ByFuel_CH4"&amp;"_"&amp;$D16),5,0),
IF($G16="Fuel Use and Vehicle Distance",VLOOKUP($H16,INDIRECT("Ref_EF_Vehicle_Distance"&amp;"_"&amp;$D16),5,0),IF($G16="Vehicle Distance (e.g. Road Transport)",VLOOKUP($H16,INDIRECT("Ref_EF_Vehicle_Distance"&amp;"_"&amp;$D16),IF($D16="UK",9,5),0),IF($G16="Weight Distance (e.g. Freight Transport)",VLOOKUP(VLOOKUP($H16,INDIRECT("Ref_EF_Weight_Distance"&amp;"_"&amp;$D16),8,0),INDIRECT("Ref_EF_Weight_Distance_CH4"&amp;"_"&amp;$D16),5,0),IF($G16="Custom Vehicle",VLOOKUP($H16,Tbl_vehical_Settings,7,0),IF($G16="Custom Fuel",VLOOKUP($M16,Tbl_Fuel_Settings,7,0),VLOOKUP($H16,INDIRECT("Ref_EF_Public_Transport"&amp;"_"&amp;$D16),9,0)))))))</f>
        <v>#REF!</v>
      </c>
      <c r="AE16" s="60" t="str">
        <f>IF($G16="Fuel Use",VLOOKUP($H16,INDIRECT("Ref_EF_ByFuel_CH4"&amp;"_"&amp;$D16),6,0),
IF($G16="Fuel Use and Vehicle Distance",VLOOKUP($H16,INDIRECT("Ref_EF_Vehicle_Distance"&amp;"_"&amp;$D16),6,0),IF($G16="Vehicle Distance (e.g. Road Transport)",VLOOKUP($H16,INDIRECT("Ref_EF_Vehicle_Distance"&amp;"_"&amp;$D16),IF($D16="UK",10,6),0),IF($G16="Weight Distance (e.g. Freight Transport)",VLOOKUP(VLOOKUP($H16,INDIRECT("Ref_EF_Weight_Distance"&amp;"_"&amp;$D16),8,0),INDIRECT("Ref_EF_Weight_Distance_CH4"&amp;"_"&amp;$D16),6,0),IF($G16="Custom Vehicle",VLOOKUP($H16,Tbl_vehical_Settings,4,0),IF($G16="Custom Fuel",VLOOKUP($M16,Tbl_Fuel_Settings,4,0),VLOOKUP($H16,INDIRECT("Ref_EF_Public_Transport"&amp;"_"&amp;$D16),10,0)))))))</f>
        <v>#REF!</v>
      </c>
      <c r="AF16" s="60" t="str">
        <f>IF($G16="Fuel Use",VLOOKUP($H16,INDIRECT("Ref_EF_ByFuel_CH4"&amp;"_"&amp;$D16),7,0),
IF($G16="Fuel Use and Vehicle Distance",VLOOKUP($H16,INDIRECT("Ref_EF_Vehicle_Distance"&amp;"_"&amp;$D16),7,0),IF($G16="Vehicle Distance (e.g. Road Transport)",VLOOKUP($H16,INDIRECT("Ref_EF_Vehicle_Distance"&amp;"_"&amp;$D16),IF($D16="UK",11,7),0),IF($G16="Weight Distance (e.g. Freight Transport)",VLOOKUP(VLOOKUP($H16,INDIRECT("Ref_EF_Weight_Distance"&amp;"_"&amp;$D16),8,0),INDIRECT("Ref_EF_Weight_Distance_CH4"&amp;"_"&amp;$D16),7,0),IF($G16="Custom Vehicle",VLOOKUP($H16,Tbl_vehical_Settings,6,0),IF($G16="Custom Fuel",VLOOKUP($M16,Tbl_Fuel_Settings,6,0),VLOOKUP($H16,INDIRECT("Ref_EF_Public_Transport"&amp;"_"&amp;$D16),11,0)))))))</f>
        <v>#REF!</v>
      </c>
      <c r="AG16" s="60" t="str">
        <f>IF($G16="Fuel Use",VLOOKUP($H16,INDIRECT("Ref_EF_ByFuel_CH4"&amp;"_"&amp;$D16),8,0),
IF($G16="Fuel Use and Vehicle Distance",VLOOKUP($H16,INDIRECT("Ref_EF_Vehicle_Distance"&amp;"_"&amp;$D16),8,0),IF($G16="Vehicle Distance (e.g. Road Transport)",VLOOKUP($H16,INDIRECT("Ref_EF_Vehicle_Distance"&amp;"_"&amp;$D16),IF($D16="UK",12,8),0),IF($G16="Weight Distance (e.g. Freight Transport)",VLOOKUP(VLOOKUP($H16,INDIRECT("Ref_EF_Weight_Distance"&amp;"_"&amp;$D16),8,0),INDIRECT("Ref_EF_Weight_Distance_CH4"&amp;"_"&amp;$D16),8,0),IF($G16="Custom Vehicle",VLOOKUP($H16,Tbl_vehical_Settings,7,0),IF($G16="Custom Fuel",VLOOKUP($M16,Tbl_Fuel_Settings,7,0),VLOOKUP($H16,INDIRECT("Ref_EF_Public_Transport"&amp;"_"&amp;$D16),12,0)))))))</f>
        <v>#REF!</v>
      </c>
      <c r="AH16" s="60" t="str">
        <f t="array" ref="AH16">INDEX(Ref_Master_Unit_Table,MATCH($W16,REF_To_Unit,0),MATCH('Reference - Lookup and Unit'!$A$11,Ref_From_Units,0))</f>
        <v>#REF!</v>
      </c>
      <c r="AI16" s="60" t="str">
        <f t="array" ref="AI16">INDEX(Ref_Master_Unit_Table,MATCH(IF(AND($D16="UK",$G16="Vehicle Distance (e.g. Road Transport)"),$L16,IF(ISBLANK($O16),$L16,$O16)),Ref_From_Units,0),MATCH($X16,REF_To_Unit,0))</f>
        <v>#N/A</v>
      </c>
      <c r="AJ16" s="60" t="str">
        <f t="array" ref="AJ16">INDEX(Ref_Master_Unit_Table,MATCH($Z16,REF_To_Unit,0),MATCH('Reference - Lookup and Unit'!$A$11,Ref_From_Units,0))</f>
        <v>#REF!</v>
      </c>
      <c r="AK16" s="60" t="str">
        <f t="array" ref="AK16">INDEX(Ref_Master_Unit_Table,MATCH(IF(AND($D16="UK",$G16="Vehicle Distance (e.g. Road Transport)"),$L16,IF(ISBLANK($O16),$L16,$O16)),Ref_From_Units,0),MATCH($AA16,REF_To_Unit,0))</f>
        <v>#N/A</v>
      </c>
      <c r="AL16" s="60" t="str">
        <f t="array" ref="AL16">INDEX(Ref_Master_Unit_Table,MATCH($AC16,REF_To_Unit,0),MATCH('Reference - Lookup and Unit'!$A$11,Ref_From_Units,0))</f>
        <v>#REF!</v>
      </c>
      <c r="AM16" s="60" t="str">
        <f t="array" ref="AM16">INDEX(Ref_Master_Unit_Table,MATCH(IF(OR($G16="Fuel Use",$G16="Custom Fuel"),$O16,$L16),Ref_From_Units,0),MATCH($AD16,REF_To_Unit,0))</f>
        <v>#N/A</v>
      </c>
      <c r="AN16" s="60" t="str">
        <f t="array" ref="AN16">INDEX(Ref_Master_Unit_Table,MATCH($AF16,REF_To_Unit,0),MATCH('Reference - Lookup and Unit'!$A$11,Ref_From_Units,0))</f>
        <v>#REF!</v>
      </c>
      <c r="AO16" s="60" t="str">
        <f t="array" ref="AO16">INDEX(Ref_Master_Unit_Table,MATCH(IF(OR($G16="Fuel Use",$G16="Custom Fuel"),$O16,$L16),Ref_From_Units,0),MATCH($AD16,REF_To_Unit,0))</f>
        <v>#N/A</v>
      </c>
      <c r="AP16" s="60" t="str">
        <f>VLOOKUP("CO2",INDIRECT(IF(Setting_IPCC_GWP_VERSION="1995 IPCC Second Assessment Report (SAR)","Ref_EF_IPCC_GWP_95",IF(Setting_IPCC_GWP_VERSION="2001 IPCC Third Assessment Report (TAR)","Ref_EF_IPCC_GWP_2001","Ref_EF_IPCC_GWP_2007"))),2,0)</f>
        <v>1.0000000000</v>
      </c>
      <c r="AQ1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6" s="61" t="str">
        <f>VLOOKUP("Biofuel CO2",INDIRECT(IF(Setting_IPCC_GWP_VERSION="1995 IPCC Second Assessment Report (SAR)","Ref_EF_IPCC_GWP_95",IF(Setting_IPCC_GWP_VERSION="2001 IPCC Third Assessment Report (TAR)","Ref_EF_IPCC_GWP_2001","Ref_EF_IPCC_GWP_2007"))),2,0)</f>
        <v>1.0000000000</v>
      </c>
      <c r="AT16" s="62" t="str">
        <f t="shared" si="6"/>
        <v>Ref_DD_vehicle_Passenger_</v>
      </c>
      <c r="AU16" s="62" t="str">
        <f t="shared" si="7"/>
        <v>#REF!</v>
      </c>
      <c r="AV16" s="62" t="str">
        <f t="shared" si="8"/>
        <v>#REF!</v>
      </c>
      <c r="AW16" s="62" t="str">
        <f t="shared" si="9"/>
        <v>#REF!</v>
      </c>
      <c r="AX16" s="62" t="str">
        <f t="shared" si="10"/>
        <v>#REF!</v>
      </c>
      <c r="AY16" s="62" t="str">
        <f t="shared" si="11"/>
        <v>FALSE</v>
      </c>
      <c r="AZ16" s="62" t="str">
        <f t="shared" si="12"/>
        <v/>
      </c>
      <c r="BA16" s="62" t="str">
        <f t="shared" si="13"/>
        <v/>
      </c>
      <c r="BB16" s="62" t="str">
        <f t="shared" si="14"/>
        <v/>
      </c>
      <c r="BC16" s="62" t="str">
        <f t="shared" si="15"/>
        <v/>
      </c>
      <c r="BD16" s="62" t="str">
        <f t="shared" si="16"/>
        <v/>
      </c>
      <c r="BE16" s="62" t="str">
        <f t="shared" si="17"/>
        <v/>
      </c>
      <c r="BF16" s="62" t="str">
        <f t="shared" si="18"/>
        <v/>
      </c>
      <c r="BG16" s="62" t="str">
        <f t="shared" si="19"/>
        <v/>
      </c>
      <c r="BH16" s="62" t="str">
        <f t="shared" si="20"/>
        <v/>
      </c>
      <c r="BI16" s="62" t="str">
        <f t="shared" si="21"/>
        <v/>
      </c>
      <c r="BJ16" s="62" t="str">
        <f t="shared" si="22"/>
        <v/>
      </c>
      <c r="BK16" s="62" t="str">
        <f t="shared" si="23"/>
        <v/>
      </c>
      <c r="BL16" s="62" t="str">
        <f t="shared" si="24"/>
        <v/>
      </c>
      <c r="BM16" s="63" t="str">
        <f t="shared" si="25"/>
        <v/>
      </c>
      <c r="BN16" s="62" t="str">
        <f t="shared" si="26"/>
        <v/>
      </c>
      <c r="BO16" s="62" t="str">
        <f t="shared" si="27"/>
        <v/>
      </c>
      <c r="BP16" s="62" t="str">
        <f t="shared" si="28"/>
        <v/>
      </c>
      <c r="BQ16" s="62" t="str">
        <f t="shared" si="29"/>
        <v/>
      </c>
      <c r="BR16" s="62" t="str">
        <f t="shared" si="30"/>
        <v/>
      </c>
      <c r="BS16" s="62" t="str">
        <f t="shared" si="31"/>
        <v/>
      </c>
      <c r="BT16" s="62" t="str">
        <f t="shared" si="32"/>
        <v/>
      </c>
      <c r="BU16" s="62" t="str">
        <f t="shared" si="33"/>
        <v/>
      </c>
      <c r="BV16" s="62" t="str">
        <f t="shared" si="34"/>
        <v/>
      </c>
      <c r="BW16" s="62" t="str">
        <f t="shared" si="35"/>
        <v/>
      </c>
      <c r="BX16" s="62" t="str">
        <f t="shared" si="36"/>
        <v/>
      </c>
      <c r="BY16" s="62" t="str">
        <f t="shared" si="37"/>
        <v/>
      </c>
      <c r="BZ16" s="62" t="str">
        <f t="shared" si="38"/>
        <v/>
      </c>
      <c r="CA16" s="62" t="str">
        <f t="shared" si="39"/>
        <v/>
      </c>
      <c r="CB16" s="62" t="str">
        <f t="shared" si="40"/>
        <v/>
      </c>
      <c r="CC16" s="62" t="str">
        <f t="shared" si="41"/>
        <v/>
      </c>
      <c r="CD16" s="62" t="str">
        <f t="shared" si="42"/>
        <v/>
      </c>
      <c r="CE16" s="62" t="str">
        <f t="shared" si="43"/>
        <v/>
      </c>
      <c r="CF16" s="62" t="str">
        <f t="shared" si="44"/>
        <v/>
      </c>
      <c r="CG16" s="62" t="str">
        <f t="shared" si="45"/>
        <v/>
      </c>
      <c r="CH16" s="62" t="str">
        <f t="shared" si="46"/>
        <v/>
      </c>
      <c r="CI16" s="62" t="str">
        <f t="shared" si="47"/>
        <v/>
      </c>
      <c r="CJ16" s="62" t="str">
        <f t="shared" si="48"/>
        <v/>
      </c>
      <c r="CK16" s="62" t="str">
        <f t="shared" si="49"/>
        <v/>
      </c>
      <c r="CL16" s="62" t="str">
        <f t="shared" si="50"/>
        <v/>
      </c>
      <c r="CM16" s="62" t="str">
        <f t="shared" si="51"/>
        <v/>
      </c>
      <c r="CN16" s="62" t="str">
        <f t="shared" si="52"/>
        <v/>
      </c>
      <c r="CO16" s="62" t="str">
        <f t="shared" si="53"/>
        <v/>
      </c>
      <c r="CP16" s="64" t="str">
        <f t="shared" si="54"/>
        <v>Ref_DD_DistanceUnit</v>
      </c>
      <c r="CQ16" s="62" t="str">
        <f t="shared" si="55"/>
        <v/>
      </c>
      <c r="CR16" s="64" t="str">
        <f t="shared" si="56"/>
        <v/>
      </c>
      <c r="CS16" s="65"/>
      <c r="CT16" s="8"/>
      <c r="CU16" s="8"/>
      <c r="CV16" s="8"/>
      <c r="CW16" s="8"/>
      <c r="CX16" s="8"/>
      <c r="CY16" s="8"/>
      <c r="CZ16" s="8"/>
      <c r="DA16" s="8"/>
      <c r="DB16" s="8"/>
      <c r="DC16" s="8"/>
      <c r="DD16" s="8"/>
      <c r="DE16" s="8"/>
      <c r="DF16" s="8"/>
      <c r="DG16" s="8"/>
      <c r="DH16" s="8"/>
      <c r="DI16" s="8"/>
      <c r="DJ16" s="8"/>
      <c r="DK16" s="8"/>
      <c r="DL16" s="8"/>
    </row>
    <row r="17" ht="18.0" customHeight="1">
      <c r="A17" s="77"/>
      <c r="B17" s="85"/>
      <c r="C17" s="67"/>
      <c r="D17" s="67"/>
      <c r="E17" s="67"/>
      <c r="F17" s="67"/>
      <c r="G17" s="67"/>
      <c r="H17" s="67"/>
      <c r="I17" s="68"/>
      <c r="J17" s="68"/>
      <c r="K17" s="68"/>
      <c r="L17" s="67"/>
      <c r="M17" s="67"/>
      <c r="N17" s="68"/>
      <c r="O17" s="67"/>
      <c r="P17" s="86"/>
      <c r="Q17" s="70" t="str">
        <f t="shared" si="1"/>
        <v/>
      </c>
      <c r="R17" s="70" t="str">
        <f t="shared" si="2"/>
        <v/>
      </c>
      <c r="S17" s="70" t="str">
        <f t="shared" si="3"/>
        <v/>
      </c>
      <c r="T17" s="70" t="str">
        <f t="shared" si="4"/>
        <v>0</v>
      </c>
      <c r="U17" s="71" t="str">
        <f t="shared" si="5"/>
        <v/>
      </c>
      <c r="V17" s="60" t="str">
        <f>IF(OR($G17="Fuel Use",$G17="Fuel Use and Vehicle Distance"),VLOOKUP($M17,INDIRECT("Ref_EF_ByFuel"&amp;"_"&amp;$D17),3,0),IF(AND($G17="Vehicle Distance (e.g. Road Transport)",$D17="UK"),VLOOKUP($H17,Ref_EF_Vehicle_Distance_UK,3,0),IF(AND($G17="Vehicle Distance (e.g. Road Transport)",OR($D17="US",$D17="Other")),VLOOKUP($H17,INDIRECT("Ref_EF_Vehicle_Distance"&amp;"_"&amp;$D17),15,0),IF(AND($G17="Vehicle Distance (e.g. Road Transport)",ISBLANK($N17),ISBLANK($O17)),VLOOKUP($H17,INDIRECT("Ref_EF_Vehicle_Distance"&amp;"_"&amp;$D17),15,0),IF($G17="Weight Distance (e.g. Freight Transport)",VLOOKUP($H17,INDIRECT("Ref_EF_Weight_Distance"&amp;"_"&amp;$D17),3,0),IF($G17="Custom Vehicle",VLOOKUP($H17,Tbl_vehical_Settings,2,0),IF($G17="Custom Fuel",VLOOKUP($M17,Tbl_Fuel_Settings,2,0),$AU17)))))))</f>
        <v>#REF!</v>
      </c>
      <c r="W17" s="60" t="str">
        <f>IF(OR($G17="Fuel Use",$G17="Fuel Use and Vehicle Distance"),VLOOKUP($M17,INDIRECT("Ref_EF_ByFuel"&amp;"_"&amp;$D17),5,0),IF(AND($G17="Vehicle Distance (e.g. Road Transport)",$D17="UK"),VLOOKUP($H17,Ref_EF_Vehicle_Distance_UK,5,0),IF(AND($G17="Vehicle Distance (e.g. Road Transport)",OR($D17="US",$D17="Other")),VLOOKUP($H17,INDIRECT("Ref_EF_Vehicle_Distance"&amp;"_"&amp;$D17),17,0),IF(AND($G17="Vehicle Distance (e.g. Road Transport)",ISBLANK($N17),ISBLANK($O17)),VLOOKUP($H17,INDIRECT("Ref_EF_Vehicle_Distance"&amp;"_"&amp;$D17),17,0),IF($G17="Weight Distance (e.g. Freight Transport)",VLOOKUP($H17,INDIRECT("Ref_EF_Weight_Distance"&amp;"_"&amp;$D17),5,0),IF($G17="Custom Vehicle",VLOOKUP($H17,Tbl_vehical_Settings,6,0),IF($G17="Custom Fuel",VLOOKUP($M17,Tbl_Fuel_Settings,6,0),$AV17)))))))</f>
        <v>#REF!</v>
      </c>
      <c r="X17" s="60" t="str">
        <f>IF(OR($G17="Fuel Use",$G17="Fuel Use and Vehicle Distance"),VLOOKUP($M17,INDIRECT("Ref_EF_ByFuel"&amp;"_"&amp;$D17),6,0),IF(AND($G17="Vehicle Distance (e.g. Road Transport)",$D17="UK"),VLOOKUP($H17,Ref_EF_Vehicle_Distance_UK,6,0),IF(AND($G17="Vehicle Distance (e.g. Road Transport)",OR($D17="US",$D17="Other")),VLOOKUP($H17,INDIRECT("Ref_EF_Vehicle_Distance"&amp;"_"&amp;$D17),18,0),IF(AND($G17="Vehicle Distance (e.g. Road Transport)",ISBLANK($N17),ISBLANK($O17)),VLOOKUP($H17,INDIRECT("Ref_EF_Vehicle_Distance"&amp;"_"&amp;$D17),18,0),IF($G17="Weight Distance (e.g. Freight Transport)",VLOOKUP($H17,INDIRECT("Ref_EF_Weight_Distance"&amp;"_"&amp;$D17),6,0),IF($G17="Custom Vehicle",VLOOKUP($H17,Tbl_vehical_Settings,7,0),IF($G17="Custom Fuel",VLOOKUP($M17,Tbl_Fuel_Settings,7,0),$AW17)))))))</f>
        <v>#REF!</v>
      </c>
      <c r="Y17" s="60" t="str">
        <f>IF(OR($G17="Fuel Use",$G17="Fuel Use and Vehicle Distance"),VLOOKUP($M17,INDIRECT("Ref_EF_ByFuel"&amp;"_"&amp;$D17),4,0),IF(AND($G17="Vehicle Distance (e.g. Road Transport)",$D17="UK"),VLOOKUP($H17,Ref_EF_Vehicle_Distance_UK,4,0),IF(AND($G17="Vehicle Distance (e.g. Road Transport)",OR($D17="US",$D17="Other")),VLOOKUP($H17,INDIRECT("Ref_EF_Vehicle_Distance"&amp;"_"&amp;$D17),16,0),IF(AND($G17="Vehicle Distance (e.g. Road Transport)",ISBLANK($N17),ISBLANK($O17)),VLOOKUP($H17,INDIRECT("Ref_EF_Vehicle_Distance"&amp;"_"&amp;$D17),16,0),IF($G17="Weight Distance (e.g. Freight Transport)",VLOOKUP($H17,INDIRECT("Ref_EF_Weight_Distance"&amp;"_"&amp;$D17),4,0),IF($G17="Custom Vehicle",VLOOKUP($H17,Tbl_vehical_Settings,5,0),IF($G17="Custom Fuel",VLOOKUP($M17,Tbl_Fuel_Settings,5,0),$AX17)))))))</f>
        <v>#REF!</v>
      </c>
      <c r="Z17" s="60" t="str">
        <f>IF(OR($G17="Fuel Use",$G17="Fuel Use and Vehicle Distance"),VLOOKUP($M17,INDIRECT("Ref_EF_ByFuel"&amp;"_"&amp;$D17),5,0),IF(AND($G17="Vehicle Distance (e.g. Road Transport)",$D17="UK"),VLOOKUP($H17,Ref_EF_Vehicle_Distance_UK,5,0),IF(AND($G17="Vehicle Distance (e.g. Road Transport)",OR($D17="US",$D17="Other")),VLOOKUP($H17,INDIRECT("Ref_EF_Vehicle_Distance"&amp;"_"&amp;$D17),17,0),IF(AND($G17="Vehicle Distance (e.g. Road Transport)",ISBLANK($N17),ISBLANK($O17)),VLOOKUP($H17,INDIRECT("Ref_EF_Vehicle_Distance"&amp;"_"&amp;$D17),17,0),IF($G17="Weight Distance (e.g. Freight Transport)",VLOOKUP($H17,INDIRECT("Ref_EF_Weight_Distance"&amp;"_"&amp;$D17),5,0),IF($G17="Custom Vehicle",VLOOKUP($H17,Tbl_vehical_Settings,6,0),IF($G17="Custom Fuel",VLOOKUP($M17,Tbl_Fuel_Settings,6,0),$AV17)))))))</f>
        <v>#REF!</v>
      </c>
      <c r="AA17" s="60" t="str">
        <f>IF(OR($G17="Fuel Use",$G17="Fuel Use and Vehicle Distance"),VLOOKUP($M17,INDIRECT("Ref_EF_ByFuel"&amp;"_"&amp;$D17),6,0),IF(AND($G17="Vehicle Distance (e.g. Road Transport)",$D17="UK"),VLOOKUP($H17,Ref_EF_Vehicle_Distance_UK,6,0),IF(AND($G17="Vehicle Distance (e.g. Road Transport)",OR($D17="US",$D17="Other")),VLOOKUP($H17,INDIRECT("Ref_EF_Vehicle_Distance"&amp;"_"&amp;$D17),18,0),IF(AND($G17="Vehicle Distance (e.g. Road Transport)",ISBLANK($N17),ISBLANK($O17)),VLOOKUP($H17,INDIRECT("Ref_EF_Vehicle_Distance"&amp;"_"&amp;$D17),18,0),IF($G17="Weight Distance (e.g. Freight Transport)",VLOOKUP($H17,INDIRECT("Ref_EF_Weight_Distance"&amp;"_"&amp;$D17),6,0),IF($G17="Custom Vehicle",VLOOKUP($H17,Tbl_vehical_Settings,7,0),IF($G17="Custom Fuel",VLOOKUP($M17,Tbl_Fuel_Settings,7,0),$AW17)))))))</f>
        <v>#REF!</v>
      </c>
      <c r="AB17" s="60" t="str">
        <f>IF($G17="Fuel Use",VLOOKUP($H17,INDIRECT("Ref_EF_ByFuel_CH4"&amp;"_"&amp;$D17),3,0),
IF($G17="Fuel Use and Vehicle Distance",VLOOKUP($H17,INDIRECT("Ref_EF_Vehicle_Distance"&amp;"_"&amp;$D17),3,0),IF($G17="Vehicle Distance (e.g. Road Transport)",VLOOKUP($H17,INDIRECT("Ref_EF_Vehicle_Distance"&amp;"_"&amp;$D17),IF($D17="UK",7,3),0),IF($G17="Weight Distance (e.g. Freight Transport)",VLOOKUP(VLOOKUP($H17,INDIRECT("Ref_EF_Weight_Distance"&amp;"_"&amp;$D17),8,0),INDIRECT("Ref_EF_Weight_Distance_CH4"&amp;"_"&amp;$D17),3,0),IF($G17="Custom Vehicle",VLOOKUP($H17,Tbl_vehical_Settings,3,0),IF($G17="Custom Fuel",VLOOKUP($M17,Tbl_Fuel_Settings,3,0),VLOOKUP($H17,INDIRECT("Ref_EF_Public_Transport"&amp;"_"&amp;$D17),7,0)))))))</f>
        <v>#REF!</v>
      </c>
      <c r="AC17" s="60" t="str">
        <f>IF($G17="Fuel Use",VLOOKUP($H17,INDIRECT("Ref_EF_ByFuel_CH4"&amp;"_"&amp;$D17),4,0),
IF($G17="Fuel Use and Vehicle Distance",VLOOKUP($H17,INDIRECT("Ref_EF_Vehicle_Distance"&amp;"_"&amp;$D17),4,0),IF($G17="Vehicle Distance (e.g. Road Transport)",VLOOKUP($H17,INDIRECT("Ref_EF_Vehicle_Distance"&amp;"_"&amp;$D17),IF($D17="UK",8,4),0),IF($G17="Weight Distance (e.g. Freight Transport)",VLOOKUP(VLOOKUP($H17,INDIRECT("Ref_EF_Weight_Distance"&amp;"_"&amp;$D17),8,0),INDIRECT("Ref_EF_Weight_Distance_CH4"&amp;"_"&amp;$D17),4,0),IF($G17="Custom Vehicle",VLOOKUP($H17,Tbl_vehical_Settings,6,0),IF($G17="Custom Fuel",VLOOKUP($M17,Tbl_Fuel_Settings,6,0),VLOOKUP($H17,INDIRECT("Ref_EF_Public_Transport"&amp;"_"&amp;$D17),8,0)))))))</f>
        <v>#REF!</v>
      </c>
      <c r="AD17" s="60" t="str">
        <f>IF($G17="Fuel Use",VLOOKUP($H17,INDIRECT("Ref_EF_ByFuel_CH4"&amp;"_"&amp;$D17),5,0),
IF($G17="Fuel Use and Vehicle Distance",VLOOKUP($H17,INDIRECT("Ref_EF_Vehicle_Distance"&amp;"_"&amp;$D17),5,0),IF($G17="Vehicle Distance (e.g. Road Transport)",VLOOKUP($H17,INDIRECT("Ref_EF_Vehicle_Distance"&amp;"_"&amp;$D17),IF($D17="UK",9,5),0),IF($G17="Weight Distance (e.g. Freight Transport)",VLOOKUP(VLOOKUP($H17,INDIRECT("Ref_EF_Weight_Distance"&amp;"_"&amp;$D17),8,0),INDIRECT("Ref_EF_Weight_Distance_CH4"&amp;"_"&amp;$D17),5,0),IF($G17="Custom Vehicle",VLOOKUP($H17,Tbl_vehical_Settings,7,0),IF($G17="Custom Fuel",VLOOKUP($M17,Tbl_Fuel_Settings,7,0),VLOOKUP($H17,INDIRECT("Ref_EF_Public_Transport"&amp;"_"&amp;$D17),9,0)))))))</f>
        <v>#REF!</v>
      </c>
      <c r="AE17" s="60" t="str">
        <f>IF($G17="Fuel Use",VLOOKUP($H17,INDIRECT("Ref_EF_ByFuel_CH4"&amp;"_"&amp;$D17),6,0),
IF($G17="Fuel Use and Vehicle Distance",VLOOKUP($H17,INDIRECT("Ref_EF_Vehicle_Distance"&amp;"_"&amp;$D17),6,0),IF($G17="Vehicle Distance (e.g. Road Transport)",VLOOKUP($H17,INDIRECT("Ref_EF_Vehicle_Distance"&amp;"_"&amp;$D17),IF($D17="UK",10,6),0),IF($G17="Weight Distance (e.g. Freight Transport)",VLOOKUP(VLOOKUP($H17,INDIRECT("Ref_EF_Weight_Distance"&amp;"_"&amp;$D17),8,0),INDIRECT("Ref_EF_Weight_Distance_CH4"&amp;"_"&amp;$D17),6,0),IF($G17="Custom Vehicle",VLOOKUP($H17,Tbl_vehical_Settings,4,0),IF($G17="Custom Fuel",VLOOKUP($M17,Tbl_Fuel_Settings,4,0),VLOOKUP($H17,INDIRECT("Ref_EF_Public_Transport"&amp;"_"&amp;$D17),10,0)))))))</f>
        <v>#REF!</v>
      </c>
      <c r="AF17" s="60" t="str">
        <f>IF($G17="Fuel Use",VLOOKUP($H17,INDIRECT("Ref_EF_ByFuel_CH4"&amp;"_"&amp;$D17),7,0),
IF($G17="Fuel Use and Vehicle Distance",VLOOKUP($H17,INDIRECT("Ref_EF_Vehicle_Distance"&amp;"_"&amp;$D17),7,0),IF($G17="Vehicle Distance (e.g. Road Transport)",VLOOKUP($H17,INDIRECT("Ref_EF_Vehicle_Distance"&amp;"_"&amp;$D17),IF($D17="UK",11,7),0),IF($G17="Weight Distance (e.g. Freight Transport)",VLOOKUP(VLOOKUP($H17,INDIRECT("Ref_EF_Weight_Distance"&amp;"_"&amp;$D17),8,0),INDIRECT("Ref_EF_Weight_Distance_CH4"&amp;"_"&amp;$D17),7,0),IF($G17="Custom Vehicle",VLOOKUP($H17,Tbl_vehical_Settings,6,0),IF($G17="Custom Fuel",VLOOKUP($M17,Tbl_Fuel_Settings,6,0),VLOOKUP($H17,INDIRECT("Ref_EF_Public_Transport"&amp;"_"&amp;$D17),11,0)))))))</f>
        <v>#REF!</v>
      </c>
      <c r="AG17" s="60" t="str">
        <f>IF($G17="Fuel Use",VLOOKUP($H17,INDIRECT("Ref_EF_ByFuel_CH4"&amp;"_"&amp;$D17),8,0),
IF($G17="Fuel Use and Vehicle Distance",VLOOKUP($H17,INDIRECT("Ref_EF_Vehicle_Distance"&amp;"_"&amp;$D17),8,0),IF($G17="Vehicle Distance (e.g. Road Transport)",VLOOKUP($H17,INDIRECT("Ref_EF_Vehicle_Distance"&amp;"_"&amp;$D17),IF($D17="UK",12,8),0),IF($G17="Weight Distance (e.g. Freight Transport)",VLOOKUP(VLOOKUP($H17,INDIRECT("Ref_EF_Weight_Distance"&amp;"_"&amp;$D17),8,0),INDIRECT("Ref_EF_Weight_Distance_CH4"&amp;"_"&amp;$D17),8,0),IF($G17="Custom Vehicle",VLOOKUP($H17,Tbl_vehical_Settings,7,0),IF($G17="Custom Fuel",VLOOKUP($M17,Tbl_Fuel_Settings,7,0),VLOOKUP($H17,INDIRECT("Ref_EF_Public_Transport"&amp;"_"&amp;$D17),12,0)))))))</f>
        <v>#REF!</v>
      </c>
      <c r="AH17" s="60" t="str">
        <f t="array" ref="AH17">INDEX(Ref_Master_Unit_Table,MATCH($W17,REF_To_Unit,0),MATCH('Reference - Lookup and Unit'!$A$11,Ref_From_Units,0))</f>
        <v>#REF!</v>
      </c>
      <c r="AI17" s="60" t="str">
        <f t="array" ref="AI17">INDEX(Ref_Master_Unit_Table,MATCH(IF(AND($D17="UK",$G17="Vehicle Distance (e.g. Road Transport)"),$L17,IF(ISBLANK($O17),$L17,$O17)),Ref_From_Units,0),MATCH($X17,REF_To_Unit,0))</f>
        <v>#N/A</v>
      </c>
      <c r="AJ17" s="60" t="str">
        <f t="array" ref="AJ17">INDEX(Ref_Master_Unit_Table,MATCH($Z17,REF_To_Unit,0),MATCH('Reference - Lookup and Unit'!$A$11,Ref_From_Units,0))</f>
        <v>#REF!</v>
      </c>
      <c r="AK17" s="60" t="str">
        <f t="array" ref="AK17">INDEX(Ref_Master_Unit_Table,MATCH(IF(AND($D17="UK",$G17="Vehicle Distance (e.g. Road Transport)"),$L17,IF(ISBLANK($O17),$L17,$O17)),Ref_From_Units,0),MATCH($AA17,REF_To_Unit,0))</f>
        <v>#N/A</v>
      </c>
      <c r="AL17" s="60" t="str">
        <f t="array" ref="AL17">INDEX(Ref_Master_Unit_Table,MATCH($AC17,REF_To_Unit,0),MATCH('Reference - Lookup and Unit'!$A$11,Ref_From_Units,0))</f>
        <v>#REF!</v>
      </c>
      <c r="AM17" s="60" t="str">
        <f t="array" ref="AM17">INDEX(Ref_Master_Unit_Table,MATCH(IF(OR($G17="Fuel Use",$G17="Custom Fuel"),$O17,$L17),Ref_From_Units,0),MATCH($AD17,REF_To_Unit,0))</f>
        <v>#N/A</v>
      </c>
      <c r="AN17" s="60" t="str">
        <f t="array" ref="AN17">INDEX(Ref_Master_Unit_Table,MATCH($AF17,REF_To_Unit,0),MATCH('Reference - Lookup and Unit'!$A$11,Ref_From_Units,0))</f>
        <v>#REF!</v>
      </c>
      <c r="AO17" s="60" t="str">
        <f t="array" ref="AO17">INDEX(Ref_Master_Unit_Table,MATCH(IF(OR($G17="Fuel Use",$G17="Custom Fuel"),$O17,$L17),Ref_From_Units,0),MATCH($AD17,REF_To_Unit,0))</f>
        <v>#N/A</v>
      </c>
      <c r="AP17" s="60" t="str">
        <f>VLOOKUP("CO2",INDIRECT(IF(Setting_IPCC_GWP_VERSION="1995 IPCC Second Assessment Report (SAR)","Ref_EF_IPCC_GWP_95",IF(Setting_IPCC_GWP_VERSION="2001 IPCC Third Assessment Report (TAR)","Ref_EF_IPCC_GWP_2001","Ref_EF_IPCC_GWP_2007"))),2,0)</f>
        <v>1.0000000000</v>
      </c>
      <c r="AQ1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7" s="61" t="str">
        <f>VLOOKUP("Biofuel CO2",INDIRECT(IF(Setting_IPCC_GWP_VERSION="1995 IPCC Second Assessment Report (SAR)","Ref_EF_IPCC_GWP_95",IF(Setting_IPCC_GWP_VERSION="2001 IPCC Third Assessment Report (TAR)","Ref_EF_IPCC_GWP_2001","Ref_EF_IPCC_GWP_2007"))),2,0)</f>
        <v>1.0000000000</v>
      </c>
      <c r="AT17" s="62" t="str">
        <f t="shared" si="6"/>
        <v>Ref_DD_vehicle_Passenger_</v>
      </c>
      <c r="AU17" s="62" t="str">
        <f t="shared" si="7"/>
        <v>#REF!</v>
      </c>
      <c r="AV17" s="62" t="str">
        <f t="shared" si="8"/>
        <v>#REF!</v>
      </c>
      <c r="AW17" s="62" t="str">
        <f t="shared" si="9"/>
        <v>#REF!</v>
      </c>
      <c r="AX17" s="62" t="str">
        <f t="shared" si="10"/>
        <v>#REF!</v>
      </c>
      <c r="AY17" s="62" t="str">
        <f t="shared" si="11"/>
        <v>FALSE</v>
      </c>
      <c r="AZ17" s="62" t="str">
        <f t="shared" si="12"/>
        <v/>
      </c>
      <c r="BA17" s="62" t="str">
        <f t="shared" si="13"/>
        <v/>
      </c>
      <c r="BB17" s="62" t="str">
        <f t="shared" si="14"/>
        <v/>
      </c>
      <c r="BC17" s="62" t="str">
        <f t="shared" si="15"/>
        <v/>
      </c>
      <c r="BD17" s="62" t="str">
        <f t="shared" si="16"/>
        <v/>
      </c>
      <c r="BE17" s="62" t="str">
        <f t="shared" si="17"/>
        <v/>
      </c>
      <c r="BF17" s="62" t="str">
        <f t="shared" si="18"/>
        <v/>
      </c>
      <c r="BG17" s="62" t="str">
        <f t="shared" si="19"/>
        <v/>
      </c>
      <c r="BH17" s="62" t="str">
        <f t="shared" si="20"/>
        <v/>
      </c>
      <c r="BI17" s="62" t="str">
        <f t="shared" si="21"/>
        <v/>
      </c>
      <c r="BJ17" s="62" t="str">
        <f t="shared" si="22"/>
        <v/>
      </c>
      <c r="BK17" s="62" t="str">
        <f t="shared" si="23"/>
        <v/>
      </c>
      <c r="BL17" s="62" t="str">
        <f t="shared" si="24"/>
        <v/>
      </c>
      <c r="BM17" s="63" t="str">
        <f t="shared" si="25"/>
        <v/>
      </c>
      <c r="BN17" s="62" t="str">
        <f t="shared" si="26"/>
        <v/>
      </c>
      <c r="BO17" s="62" t="str">
        <f t="shared" si="27"/>
        <v/>
      </c>
      <c r="BP17" s="62" t="str">
        <f t="shared" si="28"/>
        <v/>
      </c>
      <c r="BQ17" s="62" t="str">
        <f t="shared" si="29"/>
        <v/>
      </c>
      <c r="BR17" s="62" t="str">
        <f t="shared" si="30"/>
        <v/>
      </c>
      <c r="BS17" s="62" t="str">
        <f t="shared" si="31"/>
        <v/>
      </c>
      <c r="BT17" s="62" t="str">
        <f t="shared" si="32"/>
        <v/>
      </c>
      <c r="BU17" s="62" t="str">
        <f t="shared" si="33"/>
        <v/>
      </c>
      <c r="BV17" s="62" t="str">
        <f t="shared" si="34"/>
        <v/>
      </c>
      <c r="BW17" s="62" t="str">
        <f t="shared" si="35"/>
        <v/>
      </c>
      <c r="BX17" s="62" t="str">
        <f t="shared" si="36"/>
        <v/>
      </c>
      <c r="BY17" s="62" t="str">
        <f t="shared" si="37"/>
        <v/>
      </c>
      <c r="BZ17" s="62" t="str">
        <f t="shared" si="38"/>
        <v/>
      </c>
      <c r="CA17" s="62" t="str">
        <f t="shared" si="39"/>
        <v/>
      </c>
      <c r="CB17" s="62" t="str">
        <f t="shared" si="40"/>
        <v/>
      </c>
      <c r="CC17" s="62" t="str">
        <f t="shared" si="41"/>
        <v/>
      </c>
      <c r="CD17" s="62" t="str">
        <f t="shared" si="42"/>
        <v/>
      </c>
      <c r="CE17" s="62" t="str">
        <f t="shared" si="43"/>
        <v/>
      </c>
      <c r="CF17" s="62" t="str">
        <f t="shared" si="44"/>
        <v/>
      </c>
      <c r="CG17" s="62" t="str">
        <f t="shared" si="45"/>
        <v/>
      </c>
      <c r="CH17" s="62" t="str">
        <f t="shared" si="46"/>
        <v/>
      </c>
      <c r="CI17" s="62" t="str">
        <f t="shared" si="47"/>
        <v/>
      </c>
      <c r="CJ17" s="62" t="str">
        <f t="shared" si="48"/>
        <v/>
      </c>
      <c r="CK17" s="62" t="str">
        <f t="shared" si="49"/>
        <v/>
      </c>
      <c r="CL17" s="62" t="str">
        <f t="shared" si="50"/>
        <v/>
      </c>
      <c r="CM17" s="62" t="str">
        <f t="shared" si="51"/>
        <v/>
      </c>
      <c r="CN17" s="62" t="str">
        <f t="shared" si="52"/>
        <v/>
      </c>
      <c r="CO17" s="62" t="str">
        <f t="shared" si="53"/>
        <v/>
      </c>
      <c r="CP17" s="64" t="str">
        <f t="shared" si="54"/>
        <v>Ref_DD_DistanceUnit</v>
      </c>
      <c r="CQ17" s="62" t="str">
        <f t="shared" si="55"/>
        <v/>
      </c>
      <c r="CR17" s="64" t="str">
        <f t="shared" si="56"/>
        <v/>
      </c>
      <c r="CS17" s="65"/>
      <c r="CT17" s="8"/>
      <c r="CU17" s="8"/>
      <c r="CV17" s="8"/>
      <c r="CW17" s="8"/>
      <c r="CX17" s="8"/>
      <c r="CY17" s="8"/>
      <c r="CZ17" s="8"/>
      <c r="DA17" s="8"/>
      <c r="DB17" s="8"/>
      <c r="DC17" s="8"/>
      <c r="DD17" s="8"/>
      <c r="DE17" s="8"/>
      <c r="DF17" s="8"/>
      <c r="DG17" s="8"/>
      <c r="DH17" s="8"/>
      <c r="DI17" s="8"/>
      <c r="DJ17" s="8"/>
      <c r="DK17" s="8"/>
      <c r="DL17" s="8"/>
    </row>
    <row r="18" ht="18.0" customHeight="1">
      <c r="A18" s="77"/>
      <c r="B18" s="85"/>
      <c r="C18" s="67"/>
      <c r="D18" s="67"/>
      <c r="E18" s="67"/>
      <c r="F18" s="67"/>
      <c r="G18" s="67"/>
      <c r="H18" s="67"/>
      <c r="I18" s="68"/>
      <c r="J18" s="68"/>
      <c r="K18" s="68"/>
      <c r="L18" s="67"/>
      <c r="M18" s="67"/>
      <c r="N18" s="68"/>
      <c r="O18" s="67"/>
      <c r="P18" s="86"/>
      <c r="Q18" s="70" t="str">
        <f t="shared" si="1"/>
        <v/>
      </c>
      <c r="R18" s="70" t="str">
        <f t="shared" si="2"/>
        <v/>
      </c>
      <c r="S18" s="70" t="str">
        <f t="shared" si="3"/>
        <v/>
      </c>
      <c r="T18" s="70" t="str">
        <f t="shared" si="4"/>
        <v>0</v>
      </c>
      <c r="U18" s="71" t="str">
        <f t="shared" si="5"/>
        <v/>
      </c>
      <c r="V18" s="60" t="str">
        <f>IF(OR($G18="Fuel Use",$G18="Fuel Use and Vehicle Distance"),VLOOKUP($M18,INDIRECT("Ref_EF_ByFuel"&amp;"_"&amp;$D18),3,0),IF(AND($G18="Vehicle Distance (e.g. Road Transport)",$D18="UK"),VLOOKUP($H18,Ref_EF_Vehicle_Distance_UK,3,0),IF(AND($G18="Vehicle Distance (e.g. Road Transport)",OR($D18="US",$D18="Other")),VLOOKUP($H18,INDIRECT("Ref_EF_Vehicle_Distance"&amp;"_"&amp;$D18),15,0),IF(AND($G18="Vehicle Distance (e.g. Road Transport)",ISBLANK($N18),ISBLANK($O18)),VLOOKUP($H18,INDIRECT("Ref_EF_Vehicle_Distance"&amp;"_"&amp;$D18),15,0),IF($G18="Weight Distance (e.g. Freight Transport)",VLOOKUP($H18,INDIRECT("Ref_EF_Weight_Distance"&amp;"_"&amp;$D18),3,0),IF($G18="Custom Vehicle",VLOOKUP($H18,Tbl_vehical_Settings,2,0),IF($G18="Custom Fuel",VLOOKUP($M18,Tbl_Fuel_Settings,2,0),$AU18)))))))</f>
        <v>#REF!</v>
      </c>
      <c r="W18" s="60" t="str">
        <f>IF(OR($G18="Fuel Use",$G18="Fuel Use and Vehicle Distance"),VLOOKUP($M18,INDIRECT("Ref_EF_ByFuel"&amp;"_"&amp;$D18),5,0),IF(AND($G18="Vehicle Distance (e.g. Road Transport)",$D18="UK"),VLOOKUP($H18,Ref_EF_Vehicle_Distance_UK,5,0),IF(AND($G18="Vehicle Distance (e.g. Road Transport)",OR($D18="US",$D18="Other")),VLOOKUP($H18,INDIRECT("Ref_EF_Vehicle_Distance"&amp;"_"&amp;$D18),17,0),IF(AND($G18="Vehicle Distance (e.g. Road Transport)",ISBLANK($N18),ISBLANK($O18)),VLOOKUP($H18,INDIRECT("Ref_EF_Vehicle_Distance"&amp;"_"&amp;$D18),17,0),IF($G18="Weight Distance (e.g. Freight Transport)",VLOOKUP($H18,INDIRECT("Ref_EF_Weight_Distance"&amp;"_"&amp;$D18),5,0),IF($G18="Custom Vehicle",VLOOKUP($H18,Tbl_vehical_Settings,6,0),IF($G18="Custom Fuel",VLOOKUP($M18,Tbl_Fuel_Settings,6,0),$AV18)))))))</f>
        <v>#REF!</v>
      </c>
      <c r="X18" s="60" t="str">
        <f>IF(OR($G18="Fuel Use",$G18="Fuel Use and Vehicle Distance"),VLOOKUP($M18,INDIRECT("Ref_EF_ByFuel"&amp;"_"&amp;$D18),6,0),IF(AND($G18="Vehicle Distance (e.g. Road Transport)",$D18="UK"),VLOOKUP($H18,Ref_EF_Vehicle_Distance_UK,6,0),IF(AND($G18="Vehicle Distance (e.g. Road Transport)",OR($D18="US",$D18="Other")),VLOOKUP($H18,INDIRECT("Ref_EF_Vehicle_Distance"&amp;"_"&amp;$D18),18,0),IF(AND($G18="Vehicle Distance (e.g. Road Transport)",ISBLANK($N18),ISBLANK($O18)),VLOOKUP($H18,INDIRECT("Ref_EF_Vehicle_Distance"&amp;"_"&amp;$D18),18,0),IF($G18="Weight Distance (e.g. Freight Transport)",VLOOKUP($H18,INDIRECT("Ref_EF_Weight_Distance"&amp;"_"&amp;$D18),6,0),IF($G18="Custom Vehicle",VLOOKUP($H18,Tbl_vehical_Settings,7,0),IF($G18="Custom Fuel",VLOOKUP($M18,Tbl_Fuel_Settings,7,0),$AW18)))))))</f>
        <v>#REF!</v>
      </c>
      <c r="Y18" s="60" t="str">
        <f>IF(OR($G18="Fuel Use",$G18="Fuel Use and Vehicle Distance"),VLOOKUP($M18,INDIRECT("Ref_EF_ByFuel"&amp;"_"&amp;$D18),4,0),IF(AND($G18="Vehicle Distance (e.g. Road Transport)",$D18="UK"),VLOOKUP($H18,Ref_EF_Vehicle_Distance_UK,4,0),IF(AND($G18="Vehicle Distance (e.g. Road Transport)",OR($D18="US",$D18="Other")),VLOOKUP($H18,INDIRECT("Ref_EF_Vehicle_Distance"&amp;"_"&amp;$D18),16,0),IF(AND($G18="Vehicle Distance (e.g. Road Transport)",ISBLANK($N18),ISBLANK($O18)),VLOOKUP($H18,INDIRECT("Ref_EF_Vehicle_Distance"&amp;"_"&amp;$D18),16,0),IF($G18="Weight Distance (e.g. Freight Transport)",VLOOKUP($H18,INDIRECT("Ref_EF_Weight_Distance"&amp;"_"&amp;$D18),4,0),IF($G18="Custom Vehicle",VLOOKUP($H18,Tbl_vehical_Settings,5,0),IF($G18="Custom Fuel",VLOOKUP($M18,Tbl_Fuel_Settings,5,0),$AX18)))))))</f>
        <v>#REF!</v>
      </c>
      <c r="Z18" s="60" t="str">
        <f>IF(OR($G18="Fuel Use",$G18="Fuel Use and Vehicle Distance"),VLOOKUP($M18,INDIRECT("Ref_EF_ByFuel"&amp;"_"&amp;$D18),5,0),IF(AND($G18="Vehicle Distance (e.g. Road Transport)",$D18="UK"),VLOOKUP($H18,Ref_EF_Vehicle_Distance_UK,5,0),IF(AND($G18="Vehicle Distance (e.g. Road Transport)",OR($D18="US",$D18="Other")),VLOOKUP($H18,INDIRECT("Ref_EF_Vehicle_Distance"&amp;"_"&amp;$D18),17,0),IF(AND($G18="Vehicle Distance (e.g. Road Transport)",ISBLANK($N18),ISBLANK($O18)),VLOOKUP($H18,INDIRECT("Ref_EF_Vehicle_Distance"&amp;"_"&amp;$D18),17,0),IF($G18="Weight Distance (e.g. Freight Transport)",VLOOKUP($H18,INDIRECT("Ref_EF_Weight_Distance"&amp;"_"&amp;$D18),5,0),IF($G18="Custom Vehicle",VLOOKUP($H18,Tbl_vehical_Settings,6,0),IF($G18="Custom Fuel",VLOOKUP($M18,Tbl_Fuel_Settings,6,0),$AV18)))))))</f>
        <v>#REF!</v>
      </c>
      <c r="AA18" s="60" t="str">
        <f>IF(OR($G18="Fuel Use",$G18="Fuel Use and Vehicle Distance"),VLOOKUP($M18,INDIRECT("Ref_EF_ByFuel"&amp;"_"&amp;$D18),6,0),IF(AND($G18="Vehicle Distance (e.g. Road Transport)",$D18="UK"),VLOOKUP($H18,Ref_EF_Vehicle_Distance_UK,6,0),IF(AND($G18="Vehicle Distance (e.g. Road Transport)",OR($D18="US",$D18="Other")),VLOOKUP($H18,INDIRECT("Ref_EF_Vehicle_Distance"&amp;"_"&amp;$D18),18,0),IF(AND($G18="Vehicle Distance (e.g. Road Transport)",ISBLANK($N18),ISBLANK($O18)),VLOOKUP($H18,INDIRECT("Ref_EF_Vehicle_Distance"&amp;"_"&amp;$D18),18,0),IF($G18="Weight Distance (e.g. Freight Transport)",VLOOKUP($H18,INDIRECT("Ref_EF_Weight_Distance"&amp;"_"&amp;$D18),6,0),IF($G18="Custom Vehicle",VLOOKUP($H18,Tbl_vehical_Settings,7,0),IF($G18="Custom Fuel",VLOOKUP($M18,Tbl_Fuel_Settings,7,0),$AW18)))))))</f>
        <v>#REF!</v>
      </c>
      <c r="AB18" s="60" t="str">
        <f>IF($G18="Fuel Use",VLOOKUP($H18,INDIRECT("Ref_EF_ByFuel_CH4"&amp;"_"&amp;$D18),3,0),
IF($G18="Fuel Use and Vehicle Distance",VLOOKUP($H18,INDIRECT("Ref_EF_Vehicle_Distance"&amp;"_"&amp;$D18),3,0),IF($G18="Vehicle Distance (e.g. Road Transport)",VLOOKUP($H18,INDIRECT("Ref_EF_Vehicle_Distance"&amp;"_"&amp;$D18),IF($D18="UK",7,3),0),IF($G18="Weight Distance (e.g. Freight Transport)",VLOOKUP(VLOOKUP($H18,INDIRECT("Ref_EF_Weight_Distance"&amp;"_"&amp;$D18),8,0),INDIRECT("Ref_EF_Weight_Distance_CH4"&amp;"_"&amp;$D18),3,0),IF($G18="Custom Vehicle",VLOOKUP($H18,Tbl_vehical_Settings,3,0),IF($G18="Custom Fuel",VLOOKUP($M18,Tbl_Fuel_Settings,3,0),VLOOKUP($H18,INDIRECT("Ref_EF_Public_Transport"&amp;"_"&amp;$D18),7,0)))))))</f>
        <v>#REF!</v>
      </c>
      <c r="AC18" s="60" t="str">
        <f>IF($G18="Fuel Use",VLOOKUP($H18,INDIRECT("Ref_EF_ByFuel_CH4"&amp;"_"&amp;$D18),4,0),
IF($G18="Fuel Use and Vehicle Distance",VLOOKUP($H18,INDIRECT("Ref_EF_Vehicle_Distance"&amp;"_"&amp;$D18),4,0),IF($G18="Vehicle Distance (e.g. Road Transport)",VLOOKUP($H18,INDIRECT("Ref_EF_Vehicle_Distance"&amp;"_"&amp;$D18),IF($D18="UK",8,4),0),IF($G18="Weight Distance (e.g. Freight Transport)",VLOOKUP(VLOOKUP($H18,INDIRECT("Ref_EF_Weight_Distance"&amp;"_"&amp;$D18),8,0),INDIRECT("Ref_EF_Weight_Distance_CH4"&amp;"_"&amp;$D18),4,0),IF($G18="Custom Vehicle",VLOOKUP($H18,Tbl_vehical_Settings,6,0),IF($G18="Custom Fuel",VLOOKUP($M18,Tbl_Fuel_Settings,6,0),VLOOKUP($H18,INDIRECT("Ref_EF_Public_Transport"&amp;"_"&amp;$D18),8,0)))))))</f>
        <v>#REF!</v>
      </c>
      <c r="AD18" s="60" t="str">
        <f>IF($G18="Fuel Use",VLOOKUP($H18,INDIRECT("Ref_EF_ByFuel_CH4"&amp;"_"&amp;$D18),5,0),
IF($G18="Fuel Use and Vehicle Distance",VLOOKUP($H18,INDIRECT("Ref_EF_Vehicle_Distance"&amp;"_"&amp;$D18),5,0),IF($G18="Vehicle Distance (e.g. Road Transport)",VLOOKUP($H18,INDIRECT("Ref_EF_Vehicle_Distance"&amp;"_"&amp;$D18),IF($D18="UK",9,5),0),IF($G18="Weight Distance (e.g. Freight Transport)",VLOOKUP(VLOOKUP($H18,INDIRECT("Ref_EF_Weight_Distance"&amp;"_"&amp;$D18),8,0),INDIRECT("Ref_EF_Weight_Distance_CH4"&amp;"_"&amp;$D18),5,0),IF($G18="Custom Vehicle",VLOOKUP($H18,Tbl_vehical_Settings,7,0),IF($G18="Custom Fuel",VLOOKUP($M18,Tbl_Fuel_Settings,7,0),VLOOKUP($H18,INDIRECT("Ref_EF_Public_Transport"&amp;"_"&amp;$D18),9,0)))))))</f>
        <v>#REF!</v>
      </c>
      <c r="AE18" s="60" t="str">
        <f>IF($G18="Fuel Use",VLOOKUP($H18,INDIRECT("Ref_EF_ByFuel_CH4"&amp;"_"&amp;$D18),6,0),
IF($G18="Fuel Use and Vehicle Distance",VLOOKUP($H18,INDIRECT("Ref_EF_Vehicle_Distance"&amp;"_"&amp;$D18),6,0),IF($G18="Vehicle Distance (e.g. Road Transport)",VLOOKUP($H18,INDIRECT("Ref_EF_Vehicle_Distance"&amp;"_"&amp;$D18),IF($D18="UK",10,6),0),IF($G18="Weight Distance (e.g. Freight Transport)",VLOOKUP(VLOOKUP($H18,INDIRECT("Ref_EF_Weight_Distance"&amp;"_"&amp;$D18),8,0),INDIRECT("Ref_EF_Weight_Distance_CH4"&amp;"_"&amp;$D18),6,0),IF($G18="Custom Vehicle",VLOOKUP($H18,Tbl_vehical_Settings,4,0),IF($G18="Custom Fuel",VLOOKUP($M18,Tbl_Fuel_Settings,4,0),VLOOKUP($H18,INDIRECT("Ref_EF_Public_Transport"&amp;"_"&amp;$D18),10,0)))))))</f>
        <v>#REF!</v>
      </c>
      <c r="AF18" s="60" t="str">
        <f>IF($G18="Fuel Use",VLOOKUP($H18,INDIRECT("Ref_EF_ByFuel_CH4"&amp;"_"&amp;$D18),7,0),
IF($G18="Fuel Use and Vehicle Distance",VLOOKUP($H18,INDIRECT("Ref_EF_Vehicle_Distance"&amp;"_"&amp;$D18),7,0),IF($G18="Vehicle Distance (e.g. Road Transport)",VLOOKUP($H18,INDIRECT("Ref_EF_Vehicle_Distance"&amp;"_"&amp;$D18),IF($D18="UK",11,7),0),IF($G18="Weight Distance (e.g. Freight Transport)",VLOOKUP(VLOOKUP($H18,INDIRECT("Ref_EF_Weight_Distance"&amp;"_"&amp;$D18),8,0),INDIRECT("Ref_EF_Weight_Distance_CH4"&amp;"_"&amp;$D18),7,0),IF($G18="Custom Vehicle",VLOOKUP($H18,Tbl_vehical_Settings,6,0),IF($G18="Custom Fuel",VLOOKUP($M18,Tbl_Fuel_Settings,6,0),VLOOKUP($H18,INDIRECT("Ref_EF_Public_Transport"&amp;"_"&amp;$D18),11,0)))))))</f>
        <v>#REF!</v>
      </c>
      <c r="AG18" s="60" t="str">
        <f>IF($G18="Fuel Use",VLOOKUP($H18,INDIRECT("Ref_EF_ByFuel_CH4"&amp;"_"&amp;$D18),8,0),
IF($G18="Fuel Use and Vehicle Distance",VLOOKUP($H18,INDIRECT("Ref_EF_Vehicle_Distance"&amp;"_"&amp;$D18),8,0),IF($G18="Vehicle Distance (e.g. Road Transport)",VLOOKUP($H18,INDIRECT("Ref_EF_Vehicle_Distance"&amp;"_"&amp;$D18),IF($D18="UK",12,8),0),IF($G18="Weight Distance (e.g. Freight Transport)",VLOOKUP(VLOOKUP($H18,INDIRECT("Ref_EF_Weight_Distance"&amp;"_"&amp;$D18),8,0),INDIRECT("Ref_EF_Weight_Distance_CH4"&amp;"_"&amp;$D18),8,0),IF($G18="Custom Vehicle",VLOOKUP($H18,Tbl_vehical_Settings,7,0),IF($G18="Custom Fuel",VLOOKUP($M18,Tbl_Fuel_Settings,7,0),VLOOKUP($H18,INDIRECT("Ref_EF_Public_Transport"&amp;"_"&amp;$D18),12,0)))))))</f>
        <v>#REF!</v>
      </c>
      <c r="AH18" s="60" t="str">
        <f t="array" ref="AH18">INDEX(Ref_Master_Unit_Table,MATCH($W18,REF_To_Unit,0),MATCH('Reference - Lookup and Unit'!$A$11,Ref_From_Units,0))</f>
        <v>#REF!</v>
      </c>
      <c r="AI18" s="60" t="str">
        <f t="array" ref="AI18">INDEX(Ref_Master_Unit_Table,MATCH(IF(AND($D18="UK",$G18="Vehicle Distance (e.g. Road Transport)"),$L18,IF(ISBLANK($O18),$L18,$O18)),Ref_From_Units,0),MATCH($X18,REF_To_Unit,0))</f>
        <v>#N/A</v>
      </c>
      <c r="AJ18" s="60" t="str">
        <f t="array" ref="AJ18">INDEX(Ref_Master_Unit_Table,MATCH($Z18,REF_To_Unit,0),MATCH('Reference - Lookup and Unit'!$A$11,Ref_From_Units,0))</f>
        <v>#REF!</v>
      </c>
      <c r="AK18" s="60" t="str">
        <f t="array" ref="AK18">INDEX(Ref_Master_Unit_Table,MATCH(IF(AND($D18="UK",$G18="Vehicle Distance (e.g. Road Transport)"),$L18,IF(ISBLANK($O18),$L18,$O18)),Ref_From_Units,0),MATCH($AA18,REF_To_Unit,0))</f>
        <v>#N/A</v>
      </c>
      <c r="AL18" s="60" t="str">
        <f t="array" ref="AL18">INDEX(Ref_Master_Unit_Table,MATCH($AC18,REF_To_Unit,0),MATCH('Reference - Lookup and Unit'!$A$11,Ref_From_Units,0))</f>
        <v>#REF!</v>
      </c>
      <c r="AM18" s="60" t="str">
        <f t="array" ref="AM18">INDEX(Ref_Master_Unit_Table,MATCH(IF(OR($G18="Fuel Use",$G18="Custom Fuel"),$O18,$L18),Ref_From_Units,0),MATCH($AD18,REF_To_Unit,0))</f>
        <v>#N/A</v>
      </c>
      <c r="AN18" s="60" t="str">
        <f t="array" ref="AN18">INDEX(Ref_Master_Unit_Table,MATCH($AF18,REF_To_Unit,0),MATCH('Reference - Lookup and Unit'!$A$11,Ref_From_Units,0))</f>
        <v>#REF!</v>
      </c>
      <c r="AO18" s="60" t="str">
        <f t="array" ref="AO18">INDEX(Ref_Master_Unit_Table,MATCH(IF(OR($G18="Fuel Use",$G18="Custom Fuel"),$O18,$L18),Ref_From_Units,0),MATCH($AD18,REF_To_Unit,0))</f>
        <v>#N/A</v>
      </c>
      <c r="AP18" s="60" t="str">
        <f>VLOOKUP("CO2",INDIRECT(IF(Setting_IPCC_GWP_VERSION="1995 IPCC Second Assessment Report (SAR)","Ref_EF_IPCC_GWP_95",IF(Setting_IPCC_GWP_VERSION="2001 IPCC Third Assessment Report (TAR)","Ref_EF_IPCC_GWP_2001","Ref_EF_IPCC_GWP_2007"))),2,0)</f>
        <v>1.0000000000</v>
      </c>
      <c r="AQ1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8" s="61" t="str">
        <f>VLOOKUP("Biofuel CO2",INDIRECT(IF(Setting_IPCC_GWP_VERSION="1995 IPCC Second Assessment Report (SAR)","Ref_EF_IPCC_GWP_95",IF(Setting_IPCC_GWP_VERSION="2001 IPCC Third Assessment Report (TAR)","Ref_EF_IPCC_GWP_2001","Ref_EF_IPCC_GWP_2007"))),2,0)</f>
        <v>1.0000000000</v>
      </c>
      <c r="AT18" s="62" t="str">
        <f t="shared" si="6"/>
        <v>Ref_DD_vehicle_Passenger_</v>
      </c>
      <c r="AU18" s="62" t="str">
        <f t="shared" si="7"/>
        <v>#REF!</v>
      </c>
      <c r="AV18" s="62" t="str">
        <f t="shared" si="8"/>
        <v>#REF!</v>
      </c>
      <c r="AW18" s="62" t="str">
        <f t="shared" si="9"/>
        <v>#REF!</v>
      </c>
      <c r="AX18" s="62" t="str">
        <f t="shared" si="10"/>
        <v>#REF!</v>
      </c>
      <c r="AY18" s="62" t="str">
        <f t="shared" si="11"/>
        <v>FALSE</v>
      </c>
      <c r="AZ18" s="62" t="str">
        <f t="shared" si="12"/>
        <v/>
      </c>
      <c r="BA18" s="62" t="str">
        <f t="shared" si="13"/>
        <v/>
      </c>
      <c r="BB18" s="62" t="str">
        <f t="shared" si="14"/>
        <v/>
      </c>
      <c r="BC18" s="62" t="str">
        <f t="shared" si="15"/>
        <v/>
      </c>
      <c r="BD18" s="62" t="str">
        <f t="shared" si="16"/>
        <v/>
      </c>
      <c r="BE18" s="62" t="str">
        <f t="shared" si="17"/>
        <v/>
      </c>
      <c r="BF18" s="62" t="str">
        <f t="shared" si="18"/>
        <v/>
      </c>
      <c r="BG18" s="62" t="str">
        <f t="shared" si="19"/>
        <v/>
      </c>
      <c r="BH18" s="62" t="str">
        <f t="shared" si="20"/>
        <v/>
      </c>
      <c r="BI18" s="62" t="str">
        <f t="shared" si="21"/>
        <v/>
      </c>
      <c r="BJ18" s="62" t="str">
        <f t="shared" si="22"/>
        <v/>
      </c>
      <c r="BK18" s="62" t="str">
        <f t="shared" si="23"/>
        <v/>
      </c>
      <c r="BL18" s="62" t="str">
        <f t="shared" si="24"/>
        <v/>
      </c>
      <c r="BM18" s="63" t="str">
        <f t="shared" si="25"/>
        <v/>
      </c>
      <c r="BN18" s="62" t="str">
        <f t="shared" si="26"/>
        <v/>
      </c>
      <c r="BO18" s="62" t="str">
        <f t="shared" si="27"/>
        <v/>
      </c>
      <c r="BP18" s="62" t="str">
        <f t="shared" si="28"/>
        <v/>
      </c>
      <c r="BQ18" s="62" t="str">
        <f t="shared" si="29"/>
        <v/>
      </c>
      <c r="BR18" s="62" t="str">
        <f t="shared" si="30"/>
        <v/>
      </c>
      <c r="BS18" s="62" t="str">
        <f t="shared" si="31"/>
        <v/>
      </c>
      <c r="BT18" s="62" t="str">
        <f t="shared" si="32"/>
        <v/>
      </c>
      <c r="BU18" s="62" t="str">
        <f t="shared" si="33"/>
        <v/>
      </c>
      <c r="BV18" s="62" t="str">
        <f t="shared" si="34"/>
        <v/>
      </c>
      <c r="BW18" s="62" t="str">
        <f t="shared" si="35"/>
        <v/>
      </c>
      <c r="BX18" s="62" t="str">
        <f t="shared" si="36"/>
        <v/>
      </c>
      <c r="BY18" s="62" t="str">
        <f t="shared" si="37"/>
        <v/>
      </c>
      <c r="BZ18" s="62" t="str">
        <f t="shared" si="38"/>
        <v/>
      </c>
      <c r="CA18" s="62" t="str">
        <f t="shared" si="39"/>
        <v/>
      </c>
      <c r="CB18" s="62" t="str">
        <f t="shared" si="40"/>
        <v/>
      </c>
      <c r="CC18" s="62" t="str">
        <f t="shared" si="41"/>
        <v/>
      </c>
      <c r="CD18" s="62" t="str">
        <f t="shared" si="42"/>
        <v/>
      </c>
      <c r="CE18" s="62" t="str">
        <f t="shared" si="43"/>
        <v/>
      </c>
      <c r="CF18" s="62" t="str">
        <f t="shared" si="44"/>
        <v/>
      </c>
      <c r="CG18" s="62" t="str">
        <f t="shared" si="45"/>
        <v/>
      </c>
      <c r="CH18" s="62" t="str">
        <f t="shared" si="46"/>
        <v/>
      </c>
      <c r="CI18" s="62" t="str">
        <f t="shared" si="47"/>
        <v/>
      </c>
      <c r="CJ18" s="62" t="str">
        <f t="shared" si="48"/>
        <v/>
      </c>
      <c r="CK18" s="62" t="str">
        <f t="shared" si="49"/>
        <v/>
      </c>
      <c r="CL18" s="62" t="str">
        <f t="shared" si="50"/>
        <v/>
      </c>
      <c r="CM18" s="62" t="str">
        <f t="shared" si="51"/>
        <v/>
      </c>
      <c r="CN18" s="62" t="str">
        <f t="shared" si="52"/>
        <v/>
      </c>
      <c r="CO18" s="62" t="str">
        <f t="shared" si="53"/>
        <v/>
      </c>
      <c r="CP18" s="64" t="str">
        <f t="shared" si="54"/>
        <v>Ref_DD_DistanceUnit</v>
      </c>
      <c r="CQ18" s="62" t="str">
        <f t="shared" si="55"/>
        <v/>
      </c>
      <c r="CR18" s="64" t="str">
        <f t="shared" si="56"/>
        <v/>
      </c>
      <c r="CS18" s="65"/>
      <c r="CT18" s="8"/>
      <c r="CU18" s="8"/>
      <c r="CV18" s="8"/>
      <c r="CW18" s="8"/>
      <c r="CX18" s="8"/>
      <c r="CY18" s="8"/>
      <c r="CZ18" s="8"/>
      <c r="DA18" s="8"/>
      <c r="DB18" s="8"/>
      <c r="DC18" s="8"/>
      <c r="DD18" s="8"/>
      <c r="DE18" s="8"/>
      <c r="DF18" s="8"/>
      <c r="DG18" s="8"/>
      <c r="DH18" s="8"/>
      <c r="DI18" s="8"/>
      <c r="DJ18" s="8"/>
      <c r="DK18" s="8"/>
      <c r="DL18" s="8"/>
    </row>
    <row r="19" ht="18.0" customHeight="1">
      <c r="A19" s="77"/>
      <c r="B19" s="78"/>
      <c r="C19" s="79"/>
      <c r="D19" s="79"/>
      <c r="E19" s="79"/>
      <c r="F19" s="79"/>
      <c r="G19" s="79"/>
      <c r="H19" s="79"/>
      <c r="I19" s="80"/>
      <c r="J19" s="80"/>
      <c r="K19" s="80"/>
      <c r="L19" s="79"/>
      <c r="M19" s="79"/>
      <c r="N19" s="80"/>
      <c r="O19" s="79"/>
      <c r="P19" s="81"/>
      <c r="Q19" s="82" t="str">
        <f t="shared" si="1"/>
        <v/>
      </c>
      <c r="R19" s="82" t="str">
        <f t="shared" si="2"/>
        <v/>
      </c>
      <c r="S19" s="82" t="str">
        <f t="shared" si="3"/>
        <v/>
      </c>
      <c r="T19" s="82" t="str">
        <f t="shared" si="4"/>
        <v>0</v>
      </c>
      <c r="U19" s="83" t="str">
        <f t="shared" si="5"/>
        <v/>
      </c>
      <c r="V19" s="60" t="str">
        <f>IF(OR($G19="Fuel Use",$G19="Fuel Use and Vehicle Distance"),VLOOKUP($M19,INDIRECT("Ref_EF_ByFuel"&amp;"_"&amp;$D19),3,0),IF(AND($G19="Vehicle Distance (e.g. Road Transport)",$D19="UK"),VLOOKUP($H19,Ref_EF_Vehicle_Distance_UK,3,0),IF(AND($G19="Vehicle Distance (e.g. Road Transport)",OR($D19="US",$D19="Other")),VLOOKUP($H19,INDIRECT("Ref_EF_Vehicle_Distance"&amp;"_"&amp;$D19),15,0),IF(AND($G19="Vehicle Distance (e.g. Road Transport)",ISBLANK($N19),ISBLANK($O19)),VLOOKUP($H19,INDIRECT("Ref_EF_Vehicle_Distance"&amp;"_"&amp;$D19),15,0),IF($G19="Weight Distance (e.g. Freight Transport)",VLOOKUP($H19,INDIRECT("Ref_EF_Weight_Distance"&amp;"_"&amp;$D19),3,0),IF($G19="Custom Vehicle",VLOOKUP($H19,Tbl_vehical_Settings,2,0),IF($G19="Custom Fuel",VLOOKUP($M19,Tbl_Fuel_Settings,2,0),$AU19)))))))</f>
        <v>#REF!</v>
      </c>
      <c r="W19" s="60" t="str">
        <f>IF(OR($G19="Fuel Use",$G19="Fuel Use and Vehicle Distance"),VLOOKUP($M19,INDIRECT("Ref_EF_ByFuel"&amp;"_"&amp;$D19),5,0),IF(AND($G19="Vehicle Distance (e.g. Road Transport)",$D19="UK"),VLOOKUP($H19,Ref_EF_Vehicle_Distance_UK,5,0),IF(AND($G19="Vehicle Distance (e.g. Road Transport)",OR($D19="US",$D19="Other")),VLOOKUP($H19,INDIRECT("Ref_EF_Vehicle_Distance"&amp;"_"&amp;$D19),17,0),IF(AND($G19="Vehicle Distance (e.g. Road Transport)",ISBLANK($N19),ISBLANK($O19)),VLOOKUP($H19,INDIRECT("Ref_EF_Vehicle_Distance"&amp;"_"&amp;$D19),17,0),IF($G19="Weight Distance (e.g. Freight Transport)",VLOOKUP($H19,INDIRECT("Ref_EF_Weight_Distance"&amp;"_"&amp;$D19),5,0),IF($G19="Custom Vehicle",VLOOKUP($H19,Tbl_vehical_Settings,6,0),IF($G19="Custom Fuel",VLOOKUP($M19,Tbl_Fuel_Settings,6,0),$AV19)))))))</f>
        <v>#REF!</v>
      </c>
      <c r="X19" s="60" t="str">
        <f>IF(OR($G19="Fuel Use",$G19="Fuel Use and Vehicle Distance"),VLOOKUP($M19,INDIRECT("Ref_EF_ByFuel"&amp;"_"&amp;$D19),6,0),IF(AND($G19="Vehicle Distance (e.g. Road Transport)",$D19="UK"),VLOOKUP($H19,Ref_EF_Vehicle_Distance_UK,6,0),IF(AND($G19="Vehicle Distance (e.g. Road Transport)",OR($D19="US",$D19="Other")),VLOOKUP($H19,INDIRECT("Ref_EF_Vehicle_Distance"&amp;"_"&amp;$D19),18,0),IF(AND($G19="Vehicle Distance (e.g. Road Transport)",ISBLANK($N19),ISBLANK($O19)),VLOOKUP($H19,INDIRECT("Ref_EF_Vehicle_Distance"&amp;"_"&amp;$D19),18,0),IF($G19="Weight Distance (e.g. Freight Transport)",VLOOKUP($H19,INDIRECT("Ref_EF_Weight_Distance"&amp;"_"&amp;$D19),6,0),IF($G19="Custom Vehicle",VLOOKUP($H19,Tbl_vehical_Settings,7,0),IF($G19="Custom Fuel",VLOOKUP($M19,Tbl_Fuel_Settings,7,0),$AW19)))))))</f>
        <v>#REF!</v>
      </c>
      <c r="Y19" s="60" t="str">
        <f>IF(OR($G19="Fuel Use",$G19="Fuel Use and Vehicle Distance"),VLOOKUP($M19,INDIRECT("Ref_EF_ByFuel"&amp;"_"&amp;$D19),4,0),IF(AND($G19="Vehicle Distance (e.g. Road Transport)",$D19="UK"),VLOOKUP($H19,Ref_EF_Vehicle_Distance_UK,4,0),IF(AND($G19="Vehicle Distance (e.g. Road Transport)",OR($D19="US",$D19="Other")),VLOOKUP($H19,INDIRECT("Ref_EF_Vehicle_Distance"&amp;"_"&amp;$D19),16,0),IF(AND($G19="Vehicle Distance (e.g. Road Transport)",ISBLANK($N19),ISBLANK($O19)),VLOOKUP($H19,INDIRECT("Ref_EF_Vehicle_Distance"&amp;"_"&amp;$D19),16,0),IF($G19="Weight Distance (e.g. Freight Transport)",VLOOKUP($H19,INDIRECT("Ref_EF_Weight_Distance"&amp;"_"&amp;$D19),4,0),IF($G19="Custom Vehicle",VLOOKUP($H19,Tbl_vehical_Settings,5,0),IF($G19="Custom Fuel",VLOOKUP($M19,Tbl_Fuel_Settings,5,0),$AX19)))))))</f>
        <v>#REF!</v>
      </c>
      <c r="Z19" s="60" t="str">
        <f>IF(OR($G19="Fuel Use",$G19="Fuel Use and Vehicle Distance"),VLOOKUP($M19,INDIRECT("Ref_EF_ByFuel"&amp;"_"&amp;$D19),5,0),IF(AND($G19="Vehicle Distance (e.g. Road Transport)",$D19="UK"),VLOOKUP($H19,Ref_EF_Vehicle_Distance_UK,5,0),IF(AND($G19="Vehicle Distance (e.g. Road Transport)",OR($D19="US",$D19="Other")),VLOOKUP($H19,INDIRECT("Ref_EF_Vehicle_Distance"&amp;"_"&amp;$D19),17,0),IF(AND($G19="Vehicle Distance (e.g. Road Transport)",ISBLANK($N19),ISBLANK($O19)),VLOOKUP($H19,INDIRECT("Ref_EF_Vehicle_Distance"&amp;"_"&amp;$D19),17,0),IF($G19="Weight Distance (e.g. Freight Transport)",VLOOKUP($H19,INDIRECT("Ref_EF_Weight_Distance"&amp;"_"&amp;$D19),5,0),IF($G19="Custom Vehicle",VLOOKUP($H19,Tbl_vehical_Settings,6,0),IF($G19="Custom Fuel",VLOOKUP($M19,Tbl_Fuel_Settings,6,0),$AV19)))))))</f>
        <v>#REF!</v>
      </c>
      <c r="AA19" s="60" t="str">
        <f>IF(OR($G19="Fuel Use",$G19="Fuel Use and Vehicle Distance"),VLOOKUP($M19,INDIRECT("Ref_EF_ByFuel"&amp;"_"&amp;$D19),6,0),IF(AND($G19="Vehicle Distance (e.g. Road Transport)",$D19="UK"),VLOOKUP($H19,Ref_EF_Vehicle_Distance_UK,6,0),IF(AND($G19="Vehicle Distance (e.g. Road Transport)",OR($D19="US",$D19="Other")),VLOOKUP($H19,INDIRECT("Ref_EF_Vehicle_Distance"&amp;"_"&amp;$D19),18,0),IF(AND($G19="Vehicle Distance (e.g. Road Transport)",ISBLANK($N19),ISBLANK($O19)),VLOOKUP($H19,INDIRECT("Ref_EF_Vehicle_Distance"&amp;"_"&amp;$D19),18,0),IF($G19="Weight Distance (e.g. Freight Transport)",VLOOKUP($H19,INDIRECT("Ref_EF_Weight_Distance"&amp;"_"&amp;$D19),6,0),IF($G19="Custom Vehicle",VLOOKUP($H19,Tbl_vehical_Settings,7,0),IF($G19="Custom Fuel",VLOOKUP($M19,Tbl_Fuel_Settings,7,0),$AW19)))))))</f>
        <v>#REF!</v>
      </c>
      <c r="AB19" s="60" t="str">
        <f>IF($G19="Fuel Use",VLOOKUP($H19,INDIRECT("Ref_EF_ByFuel_CH4"&amp;"_"&amp;$D19),3,0),
IF($G19="Fuel Use and Vehicle Distance",VLOOKUP($H19,INDIRECT("Ref_EF_Vehicle_Distance"&amp;"_"&amp;$D19),3,0),IF($G19="Vehicle Distance (e.g. Road Transport)",VLOOKUP($H19,INDIRECT("Ref_EF_Vehicle_Distance"&amp;"_"&amp;$D19),IF($D19="UK",7,3),0),IF($G19="Weight Distance (e.g. Freight Transport)",VLOOKUP(VLOOKUP($H19,INDIRECT("Ref_EF_Weight_Distance"&amp;"_"&amp;$D19),8,0),INDIRECT("Ref_EF_Weight_Distance_CH4"&amp;"_"&amp;$D19),3,0),IF($G19="Custom Vehicle",VLOOKUP($H19,Tbl_vehical_Settings,3,0),IF($G19="Custom Fuel",VLOOKUP($M19,Tbl_Fuel_Settings,3,0),VLOOKUP($H19,INDIRECT("Ref_EF_Public_Transport"&amp;"_"&amp;$D19),7,0)))))))</f>
        <v>#REF!</v>
      </c>
      <c r="AC19" s="60" t="str">
        <f>IF($G19="Fuel Use",VLOOKUP($H19,INDIRECT("Ref_EF_ByFuel_CH4"&amp;"_"&amp;$D19),4,0),
IF($G19="Fuel Use and Vehicle Distance",VLOOKUP($H19,INDIRECT("Ref_EF_Vehicle_Distance"&amp;"_"&amp;$D19),4,0),IF($G19="Vehicle Distance (e.g. Road Transport)",VLOOKUP($H19,INDIRECT("Ref_EF_Vehicle_Distance"&amp;"_"&amp;$D19),IF($D19="UK",8,4),0),IF($G19="Weight Distance (e.g. Freight Transport)",VLOOKUP(VLOOKUP($H19,INDIRECT("Ref_EF_Weight_Distance"&amp;"_"&amp;$D19),8,0),INDIRECT("Ref_EF_Weight_Distance_CH4"&amp;"_"&amp;$D19),4,0),IF($G19="Custom Vehicle",VLOOKUP($H19,Tbl_vehical_Settings,6,0),IF($G19="Custom Fuel",VLOOKUP($M19,Tbl_Fuel_Settings,6,0),VLOOKUP($H19,INDIRECT("Ref_EF_Public_Transport"&amp;"_"&amp;$D19),8,0)))))))</f>
        <v>#REF!</v>
      </c>
      <c r="AD19" s="60" t="str">
        <f>IF($G19="Fuel Use",VLOOKUP($H19,INDIRECT("Ref_EF_ByFuel_CH4"&amp;"_"&amp;$D19),5,0),
IF($G19="Fuel Use and Vehicle Distance",VLOOKUP($H19,INDIRECT("Ref_EF_Vehicle_Distance"&amp;"_"&amp;$D19),5,0),IF($G19="Vehicle Distance (e.g. Road Transport)",VLOOKUP($H19,INDIRECT("Ref_EF_Vehicle_Distance"&amp;"_"&amp;$D19),IF($D19="UK",9,5),0),IF($G19="Weight Distance (e.g. Freight Transport)",VLOOKUP(VLOOKUP($H19,INDIRECT("Ref_EF_Weight_Distance"&amp;"_"&amp;$D19),8,0),INDIRECT("Ref_EF_Weight_Distance_CH4"&amp;"_"&amp;$D19),5,0),IF($G19="Custom Vehicle",VLOOKUP($H19,Tbl_vehical_Settings,7,0),IF($G19="Custom Fuel",VLOOKUP($M19,Tbl_Fuel_Settings,7,0),VLOOKUP($H19,INDIRECT("Ref_EF_Public_Transport"&amp;"_"&amp;$D19),9,0)))))))</f>
        <v>#REF!</v>
      </c>
      <c r="AE19" s="60" t="str">
        <f>IF($G19="Fuel Use",VLOOKUP($H19,INDIRECT("Ref_EF_ByFuel_CH4"&amp;"_"&amp;$D19),6,0),
IF($G19="Fuel Use and Vehicle Distance",VLOOKUP($H19,INDIRECT("Ref_EF_Vehicle_Distance"&amp;"_"&amp;$D19),6,0),IF($G19="Vehicle Distance (e.g. Road Transport)",VLOOKUP($H19,INDIRECT("Ref_EF_Vehicle_Distance"&amp;"_"&amp;$D19),IF($D19="UK",10,6),0),IF($G19="Weight Distance (e.g. Freight Transport)",VLOOKUP(VLOOKUP($H19,INDIRECT("Ref_EF_Weight_Distance"&amp;"_"&amp;$D19),8,0),INDIRECT("Ref_EF_Weight_Distance_CH4"&amp;"_"&amp;$D19),6,0),IF($G19="Custom Vehicle",VLOOKUP($H19,Tbl_vehical_Settings,4,0),IF($G19="Custom Fuel",VLOOKUP($M19,Tbl_Fuel_Settings,4,0),VLOOKUP($H19,INDIRECT("Ref_EF_Public_Transport"&amp;"_"&amp;$D19),10,0)))))))</f>
        <v>#REF!</v>
      </c>
      <c r="AF19" s="60" t="str">
        <f>IF($G19="Fuel Use",VLOOKUP($H19,INDIRECT("Ref_EF_ByFuel_CH4"&amp;"_"&amp;$D19),7,0),
IF($G19="Fuel Use and Vehicle Distance",VLOOKUP($H19,INDIRECT("Ref_EF_Vehicle_Distance"&amp;"_"&amp;$D19),7,0),IF($G19="Vehicle Distance (e.g. Road Transport)",VLOOKUP($H19,INDIRECT("Ref_EF_Vehicle_Distance"&amp;"_"&amp;$D19),IF($D19="UK",11,7),0),IF($G19="Weight Distance (e.g. Freight Transport)",VLOOKUP(VLOOKUP($H19,INDIRECT("Ref_EF_Weight_Distance"&amp;"_"&amp;$D19),8,0),INDIRECT("Ref_EF_Weight_Distance_CH4"&amp;"_"&amp;$D19),7,0),IF($G19="Custom Vehicle",VLOOKUP($H19,Tbl_vehical_Settings,6,0),IF($G19="Custom Fuel",VLOOKUP($M19,Tbl_Fuel_Settings,6,0),VLOOKUP($H19,INDIRECT("Ref_EF_Public_Transport"&amp;"_"&amp;$D19),11,0)))))))</f>
        <v>#REF!</v>
      </c>
      <c r="AG19" s="60" t="str">
        <f>IF($G19="Fuel Use",VLOOKUP($H19,INDIRECT("Ref_EF_ByFuel_CH4"&amp;"_"&amp;$D19),8,0),
IF($G19="Fuel Use and Vehicle Distance",VLOOKUP($H19,INDIRECT("Ref_EF_Vehicle_Distance"&amp;"_"&amp;$D19),8,0),IF($G19="Vehicle Distance (e.g. Road Transport)",VLOOKUP($H19,INDIRECT("Ref_EF_Vehicle_Distance"&amp;"_"&amp;$D19),IF($D19="UK",12,8),0),IF($G19="Weight Distance (e.g. Freight Transport)",VLOOKUP(VLOOKUP($H19,INDIRECT("Ref_EF_Weight_Distance"&amp;"_"&amp;$D19),8,0),INDIRECT("Ref_EF_Weight_Distance_CH4"&amp;"_"&amp;$D19),8,0),IF($G19="Custom Vehicle",VLOOKUP($H19,Tbl_vehical_Settings,7,0),IF($G19="Custom Fuel",VLOOKUP($M19,Tbl_Fuel_Settings,7,0),VLOOKUP($H19,INDIRECT("Ref_EF_Public_Transport"&amp;"_"&amp;$D19),12,0)))))))</f>
        <v>#REF!</v>
      </c>
      <c r="AH19" s="60" t="str">
        <f t="array" ref="AH19">INDEX(Ref_Master_Unit_Table,MATCH($W19,REF_To_Unit,0),MATCH('Reference - Lookup and Unit'!$A$11,Ref_From_Units,0))</f>
        <v>#REF!</v>
      </c>
      <c r="AI19" s="60" t="str">
        <f t="array" ref="AI19">INDEX(Ref_Master_Unit_Table,MATCH(IF(AND($D19="UK",$G19="Vehicle Distance (e.g. Road Transport)"),$L19,IF(ISBLANK($O19),$L19,$O19)),Ref_From_Units,0),MATCH($X19,REF_To_Unit,0))</f>
        <v>#N/A</v>
      </c>
      <c r="AJ19" s="60" t="str">
        <f t="array" ref="AJ19">INDEX(Ref_Master_Unit_Table,MATCH($Z19,REF_To_Unit,0),MATCH('Reference - Lookup and Unit'!$A$11,Ref_From_Units,0))</f>
        <v>#REF!</v>
      </c>
      <c r="AK19" s="60" t="str">
        <f t="array" ref="AK19">INDEX(Ref_Master_Unit_Table,MATCH(IF(AND($D19="UK",$G19="Vehicle Distance (e.g. Road Transport)"),$L19,IF(ISBLANK($O19),$L19,$O19)),Ref_From_Units,0),MATCH($AA19,REF_To_Unit,0))</f>
        <v>#N/A</v>
      </c>
      <c r="AL19" s="60" t="str">
        <f t="array" ref="AL19">INDEX(Ref_Master_Unit_Table,MATCH($AC19,REF_To_Unit,0),MATCH('Reference - Lookup and Unit'!$A$11,Ref_From_Units,0))</f>
        <v>#REF!</v>
      </c>
      <c r="AM19" s="60" t="str">
        <f t="array" ref="AM19">INDEX(Ref_Master_Unit_Table,MATCH(IF(OR($G19="Fuel Use",$G19="Custom Fuel"),$O19,$L19),Ref_From_Units,0),MATCH($AD19,REF_To_Unit,0))</f>
        <v>#N/A</v>
      </c>
      <c r="AN19" s="60" t="str">
        <f t="array" ref="AN19">INDEX(Ref_Master_Unit_Table,MATCH($AF19,REF_To_Unit,0),MATCH('Reference - Lookup and Unit'!$A$11,Ref_From_Units,0))</f>
        <v>#REF!</v>
      </c>
      <c r="AO19" s="60" t="str">
        <f t="array" ref="AO19">INDEX(Ref_Master_Unit_Table,MATCH(IF(OR($G19="Fuel Use",$G19="Custom Fuel"),$O19,$L19),Ref_From_Units,0),MATCH($AD19,REF_To_Unit,0))</f>
        <v>#N/A</v>
      </c>
      <c r="AP19" s="60" t="str">
        <f>VLOOKUP("CO2",INDIRECT(IF(Setting_IPCC_GWP_VERSION="1995 IPCC Second Assessment Report (SAR)","Ref_EF_IPCC_GWP_95",IF(Setting_IPCC_GWP_VERSION="2001 IPCC Third Assessment Report (TAR)","Ref_EF_IPCC_GWP_2001","Ref_EF_IPCC_GWP_2007"))),2,0)</f>
        <v>1.0000000000</v>
      </c>
      <c r="AQ1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9" s="61" t="str">
        <f>VLOOKUP("Biofuel CO2",INDIRECT(IF(Setting_IPCC_GWP_VERSION="1995 IPCC Second Assessment Report (SAR)","Ref_EF_IPCC_GWP_95",IF(Setting_IPCC_GWP_VERSION="2001 IPCC Third Assessment Report (TAR)","Ref_EF_IPCC_GWP_2001","Ref_EF_IPCC_GWP_2007"))),2,0)</f>
        <v>1.0000000000</v>
      </c>
      <c r="AT19" s="62" t="str">
        <f t="shared" si="6"/>
        <v>Ref_DD_vehicle_Passenger_</v>
      </c>
      <c r="AU19" s="62" t="str">
        <f t="shared" si="7"/>
        <v>#REF!</v>
      </c>
      <c r="AV19" s="62" t="str">
        <f t="shared" si="8"/>
        <v>#REF!</v>
      </c>
      <c r="AW19" s="62" t="str">
        <f t="shared" si="9"/>
        <v>#REF!</v>
      </c>
      <c r="AX19" s="62" t="str">
        <f t="shared" si="10"/>
        <v>#REF!</v>
      </c>
      <c r="AY19" s="62" t="str">
        <f t="shared" si="11"/>
        <v>FALSE</v>
      </c>
      <c r="AZ19" s="62" t="str">
        <f t="shared" si="12"/>
        <v/>
      </c>
      <c r="BA19" s="62" t="str">
        <f t="shared" si="13"/>
        <v/>
      </c>
      <c r="BB19" s="62" t="str">
        <f t="shared" si="14"/>
        <v/>
      </c>
      <c r="BC19" s="62" t="str">
        <f t="shared" si="15"/>
        <v/>
      </c>
      <c r="BD19" s="62" t="str">
        <f t="shared" si="16"/>
        <v/>
      </c>
      <c r="BE19" s="62" t="str">
        <f t="shared" si="17"/>
        <v/>
      </c>
      <c r="BF19" s="62" t="str">
        <f t="shared" si="18"/>
        <v/>
      </c>
      <c r="BG19" s="62" t="str">
        <f t="shared" si="19"/>
        <v/>
      </c>
      <c r="BH19" s="62" t="str">
        <f t="shared" si="20"/>
        <v/>
      </c>
      <c r="BI19" s="62" t="str">
        <f t="shared" si="21"/>
        <v/>
      </c>
      <c r="BJ19" s="62" t="str">
        <f t="shared" si="22"/>
        <v/>
      </c>
      <c r="BK19" s="62" t="str">
        <f t="shared" si="23"/>
        <v/>
      </c>
      <c r="BL19" s="62" t="str">
        <f t="shared" si="24"/>
        <v/>
      </c>
      <c r="BM19" s="63" t="str">
        <f t="shared" si="25"/>
        <v/>
      </c>
      <c r="BN19" s="62" t="str">
        <f t="shared" si="26"/>
        <v/>
      </c>
      <c r="BO19" s="62" t="str">
        <f t="shared" si="27"/>
        <v/>
      </c>
      <c r="BP19" s="62" t="str">
        <f t="shared" si="28"/>
        <v/>
      </c>
      <c r="BQ19" s="62" t="str">
        <f t="shared" si="29"/>
        <v/>
      </c>
      <c r="BR19" s="62" t="str">
        <f t="shared" si="30"/>
        <v/>
      </c>
      <c r="BS19" s="62" t="str">
        <f t="shared" si="31"/>
        <v/>
      </c>
      <c r="BT19" s="62" t="str">
        <f t="shared" si="32"/>
        <v/>
      </c>
      <c r="BU19" s="62" t="str">
        <f t="shared" si="33"/>
        <v/>
      </c>
      <c r="BV19" s="62" t="str">
        <f t="shared" si="34"/>
        <v/>
      </c>
      <c r="BW19" s="62" t="str">
        <f t="shared" si="35"/>
        <v/>
      </c>
      <c r="BX19" s="62" t="str">
        <f t="shared" si="36"/>
        <v/>
      </c>
      <c r="BY19" s="62" t="str">
        <f t="shared" si="37"/>
        <v/>
      </c>
      <c r="BZ19" s="62" t="str">
        <f t="shared" si="38"/>
        <v/>
      </c>
      <c r="CA19" s="62" t="str">
        <f t="shared" si="39"/>
        <v/>
      </c>
      <c r="CB19" s="62" t="str">
        <f t="shared" si="40"/>
        <v/>
      </c>
      <c r="CC19" s="62" t="str">
        <f t="shared" si="41"/>
        <v/>
      </c>
      <c r="CD19" s="62" t="str">
        <f t="shared" si="42"/>
        <v/>
      </c>
      <c r="CE19" s="62" t="str">
        <f t="shared" si="43"/>
        <v/>
      </c>
      <c r="CF19" s="62" t="str">
        <f t="shared" si="44"/>
        <v/>
      </c>
      <c r="CG19" s="62" t="str">
        <f t="shared" si="45"/>
        <v/>
      </c>
      <c r="CH19" s="62" t="str">
        <f t="shared" si="46"/>
        <v/>
      </c>
      <c r="CI19" s="62" t="str">
        <f t="shared" si="47"/>
        <v/>
      </c>
      <c r="CJ19" s="62" t="str">
        <f t="shared" si="48"/>
        <v/>
      </c>
      <c r="CK19" s="62" t="str">
        <f t="shared" si="49"/>
        <v/>
      </c>
      <c r="CL19" s="62" t="str">
        <f t="shared" si="50"/>
        <v/>
      </c>
      <c r="CM19" s="62" t="str">
        <f t="shared" si="51"/>
        <v/>
      </c>
      <c r="CN19" s="62" t="str">
        <f t="shared" si="52"/>
        <v/>
      </c>
      <c r="CO19" s="62" t="str">
        <f t="shared" si="53"/>
        <v/>
      </c>
      <c r="CP19" s="64" t="str">
        <f t="shared" si="54"/>
        <v>Ref_DD_DistanceUnit</v>
      </c>
      <c r="CQ19" s="62" t="str">
        <f t="shared" si="55"/>
        <v/>
      </c>
      <c r="CR19" s="64" t="str">
        <f t="shared" si="56"/>
        <v/>
      </c>
      <c r="CS19" s="65"/>
      <c r="CT19" s="8"/>
      <c r="CU19" s="8"/>
      <c r="CV19" s="8"/>
      <c r="CW19" s="8"/>
      <c r="CX19" s="8"/>
      <c r="CY19" s="8"/>
      <c r="CZ19" s="8"/>
      <c r="DA19" s="8"/>
      <c r="DB19" s="8"/>
      <c r="DC19" s="8"/>
      <c r="DD19" s="8"/>
      <c r="DE19" s="8"/>
      <c r="DF19" s="8"/>
      <c r="DG19" s="8"/>
      <c r="DH19" s="8"/>
      <c r="DI19" s="8"/>
      <c r="DJ19" s="8"/>
      <c r="DK19" s="8"/>
      <c r="DL19" s="8"/>
    </row>
    <row r="20" ht="18.0" customHeight="1">
      <c r="A20" s="8"/>
      <c r="B20" s="87"/>
      <c r="C20" s="79"/>
      <c r="D20" s="79"/>
      <c r="E20" s="79"/>
      <c r="F20" s="79"/>
      <c r="G20" s="79"/>
      <c r="H20" s="79"/>
      <c r="I20" s="80"/>
      <c r="J20" s="80"/>
      <c r="K20" s="80"/>
      <c r="L20" s="79"/>
      <c r="M20" s="79"/>
      <c r="N20" s="80"/>
      <c r="O20" s="79"/>
      <c r="P20" s="81"/>
      <c r="Q20" s="82" t="str">
        <f t="shared" si="1"/>
        <v/>
      </c>
      <c r="R20" s="82" t="str">
        <f t="shared" si="2"/>
        <v/>
      </c>
      <c r="S20" s="82" t="str">
        <f t="shared" si="3"/>
        <v/>
      </c>
      <c r="T20" s="82" t="str">
        <f t="shared" si="4"/>
        <v>0</v>
      </c>
      <c r="U20" s="83" t="str">
        <f t="shared" si="5"/>
        <v/>
      </c>
      <c r="V20" s="60" t="str">
        <f>IF(OR($G20="Fuel Use",$G20="Fuel Use and Vehicle Distance"),VLOOKUP($M20,INDIRECT("Ref_EF_ByFuel"&amp;"_"&amp;$D20),3,0),IF(AND($G20="Vehicle Distance (e.g. Road Transport)",$D20="UK"),VLOOKUP($H20,Ref_EF_Vehicle_Distance_UK,3,0),IF(AND($G20="Vehicle Distance (e.g. Road Transport)",OR($D20="US",$D20="Other")),VLOOKUP($H20,INDIRECT("Ref_EF_Vehicle_Distance"&amp;"_"&amp;$D20),15,0),IF(AND($G20="Vehicle Distance (e.g. Road Transport)",ISBLANK($N20),ISBLANK($O20)),VLOOKUP($H20,INDIRECT("Ref_EF_Vehicle_Distance"&amp;"_"&amp;$D20),15,0),IF($G20="Weight Distance (e.g. Freight Transport)",VLOOKUP($H20,INDIRECT("Ref_EF_Weight_Distance"&amp;"_"&amp;$D20),3,0),IF($G20="Custom Vehicle",VLOOKUP($H20,Tbl_vehical_Settings,2,0),IF($G20="Custom Fuel",VLOOKUP($M20,Tbl_Fuel_Settings,2,0),$AU20)))))))</f>
        <v>#REF!</v>
      </c>
      <c r="W20" s="60" t="str">
        <f>IF(OR($G20="Fuel Use",$G20="Fuel Use and Vehicle Distance"),VLOOKUP($M20,INDIRECT("Ref_EF_ByFuel"&amp;"_"&amp;$D20),5,0),IF(AND($G20="Vehicle Distance (e.g. Road Transport)",$D20="UK"),VLOOKUP($H20,Ref_EF_Vehicle_Distance_UK,5,0),IF(AND($G20="Vehicle Distance (e.g. Road Transport)",OR($D20="US",$D20="Other")),VLOOKUP($H20,INDIRECT("Ref_EF_Vehicle_Distance"&amp;"_"&amp;$D20),17,0),IF(AND($G20="Vehicle Distance (e.g. Road Transport)",ISBLANK($N20),ISBLANK($O20)),VLOOKUP($H20,INDIRECT("Ref_EF_Vehicle_Distance"&amp;"_"&amp;$D20),17,0),IF($G20="Weight Distance (e.g. Freight Transport)",VLOOKUP($H20,INDIRECT("Ref_EF_Weight_Distance"&amp;"_"&amp;$D20),5,0),IF($G20="Custom Vehicle",VLOOKUP($H20,Tbl_vehical_Settings,6,0),IF($G20="Custom Fuel",VLOOKUP($M20,Tbl_Fuel_Settings,6,0),$AV20)))))))</f>
        <v>#REF!</v>
      </c>
      <c r="X20" s="60" t="str">
        <f>IF(OR($G20="Fuel Use",$G20="Fuel Use and Vehicle Distance"),VLOOKUP($M20,INDIRECT("Ref_EF_ByFuel"&amp;"_"&amp;$D20),6,0),IF(AND($G20="Vehicle Distance (e.g. Road Transport)",$D20="UK"),VLOOKUP($H20,Ref_EF_Vehicle_Distance_UK,6,0),IF(AND($G20="Vehicle Distance (e.g. Road Transport)",OR($D20="US",$D20="Other")),VLOOKUP($H20,INDIRECT("Ref_EF_Vehicle_Distance"&amp;"_"&amp;$D20),18,0),IF(AND($G20="Vehicle Distance (e.g. Road Transport)",ISBLANK($N20),ISBLANK($O20)),VLOOKUP($H20,INDIRECT("Ref_EF_Vehicle_Distance"&amp;"_"&amp;$D20),18,0),IF($G20="Weight Distance (e.g. Freight Transport)",VLOOKUP($H20,INDIRECT("Ref_EF_Weight_Distance"&amp;"_"&amp;$D20),6,0),IF($G20="Custom Vehicle",VLOOKUP($H20,Tbl_vehical_Settings,7,0),IF($G20="Custom Fuel",VLOOKUP($M20,Tbl_Fuel_Settings,7,0),$AW20)))))))</f>
        <v>#REF!</v>
      </c>
      <c r="Y20" s="60" t="str">
        <f>IF(OR($G20="Fuel Use",$G20="Fuel Use and Vehicle Distance"),VLOOKUP($M20,INDIRECT("Ref_EF_ByFuel"&amp;"_"&amp;$D20),4,0),IF(AND($G20="Vehicle Distance (e.g. Road Transport)",$D20="UK"),VLOOKUP($H20,Ref_EF_Vehicle_Distance_UK,4,0),IF(AND($G20="Vehicle Distance (e.g. Road Transport)",OR($D20="US",$D20="Other")),VLOOKUP($H20,INDIRECT("Ref_EF_Vehicle_Distance"&amp;"_"&amp;$D20),16,0),IF(AND($G20="Vehicle Distance (e.g. Road Transport)",ISBLANK($N20),ISBLANK($O20)),VLOOKUP($H20,INDIRECT("Ref_EF_Vehicle_Distance"&amp;"_"&amp;$D20),16,0),IF($G20="Weight Distance (e.g. Freight Transport)",VLOOKUP($H20,INDIRECT("Ref_EF_Weight_Distance"&amp;"_"&amp;$D20),4,0),IF($G20="Custom Vehicle",VLOOKUP($H20,Tbl_vehical_Settings,5,0),IF($G20="Custom Fuel",VLOOKUP($M20,Tbl_Fuel_Settings,5,0),$AX20)))))))</f>
        <v>#REF!</v>
      </c>
      <c r="Z20" s="60" t="str">
        <f>IF(OR($G20="Fuel Use",$G20="Fuel Use and Vehicle Distance"),VLOOKUP($M20,INDIRECT("Ref_EF_ByFuel"&amp;"_"&amp;$D20),5,0),IF(AND($G20="Vehicle Distance (e.g. Road Transport)",$D20="UK"),VLOOKUP($H20,Ref_EF_Vehicle_Distance_UK,5,0),IF(AND($G20="Vehicle Distance (e.g. Road Transport)",OR($D20="US",$D20="Other")),VLOOKUP($H20,INDIRECT("Ref_EF_Vehicle_Distance"&amp;"_"&amp;$D20),17,0),IF(AND($G20="Vehicle Distance (e.g. Road Transport)",ISBLANK($N20),ISBLANK($O20)),VLOOKUP($H20,INDIRECT("Ref_EF_Vehicle_Distance"&amp;"_"&amp;$D20),17,0),IF($G20="Weight Distance (e.g. Freight Transport)",VLOOKUP($H20,INDIRECT("Ref_EF_Weight_Distance"&amp;"_"&amp;$D20),5,0),IF($G20="Custom Vehicle",VLOOKUP($H20,Tbl_vehical_Settings,6,0),IF($G20="Custom Fuel",VLOOKUP($M20,Tbl_Fuel_Settings,6,0),$AV20)))))))</f>
        <v>#REF!</v>
      </c>
      <c r="AA20" s="60" t="str">
        <f>IF(OR($G20="Fuel Use",$G20="Fuel Use and Vehicle Distance"),VLOOKUP($M20,INDIRECT("Ref_EF_ByFuel"&amp;"_"&amp;$D20),6,0),IF(AND($G20="Vehicle Distance (e.g. Road Transport)",$D20="UK"),VLOOKUP($H20,Ref_EF_Vehicle_Distance_UK,6,0),IF(AND($G20="Vehicle Distance (e.g. Road Transport)",OR($D20="US",$D20="Other")),VLOOKUP($H20,INDIRECT("Ref_EF_Vehicle_Distance"&amp;"_"&amp;$D20),18,0),IF(AND($G20="Vehicle Distance (e.g. Road Transport)",ISBLANK($N20),ISBLANK($O20)),VLOOKUP($H20,INDIRECT("Ref_EF_Vehicle_Distance"&amp;"_"&amp;$D20),18,0),IF($G20="Weight Distance (e.g. Freight Transport)",VLOOKUP($H20,INDIRECT("Ref_EF_Weight_Distance"&amp;"_"&amp;$D20),6,0),IF($G20="Custom Vehicle",VLOOKUP($H20,Tbl_vehical_Settings,7,0),IF($G20="Custom Fuel",VLOOKUP($M20,Tbl_Fuel_Settings,7,0),$AW20)))))))</f>
        <v>#REF!</v>
      </c>
      <c r="AB20" s="60" t="str">
        <f>IF($G20="Fuel Use",VLOOKUP($H20,INDIRECT("Ref_EF_ByFuel_CH4"&amp;"_"&amp;$D20),3,0),
IF($G20="Fuel Use and Vehicle Distance",VLOOKUP($H20,INDIRECT("Ref_EF_Vehicle_Distance"&amp;"_"&amp;$D20),3,0),IF($G20="Vehicle Distance (e.g. Road Transport)",VLOOKUP($H20,INDIRECT("Ref_EF_Vehicle_Distance"&amp;"_"&amp;$D20),IF($D20="UK",7,3),0),IF($G20="Weight Distance (e.g. Freight Transport)",VLOOKUP(VLOOKUP($H20,INDIRECT("Ref_EF_Weight_Distance"&amp;"_"&amp;$D20),8,0),INDIRECT("Ref_EF_Weight_Distance_CH4"&amp;"_"&amp;$D20),3,0),IF($G20="Custom Vehicle",VLOOKUP($H20,Tbl_vehical_Settings,3,0),IF($G20="Custom Fuel",VLOOKUP($M20,Tbl_Fuel_Settings,3,0),VLOOKUP($H20,INDIRECT("Ref_EF_Public_Transport"&amp;"_"&amp;$D20),7,0)))))))</f>
        <v>#REF!</v>
      </c>
      <c r="AC20" s="60" t="str">
        <f>IF($G20="Fuel Use",VLOOKUP($H20,INDIRECT("Ref_EF_ByFuel_CH4"&amp;"_"&amp;$D20),4,0),
IF($G20="Fuel Use and Vehicle Distance",VLOOKUP($H20,INDIRECT("Ref_EF_Vehicle_Distance"&amp;"_"&amp;$D20),4,0),IF($G20="Vehicle Distance (e.g. Road Transport)",VLOOKUP($H20,INDIRECT("Ref_EF_Vehicle_Distance"&amp;"_"&amp;$D20),IF($D20="UK",8,4),0),IF($G20="Weight Distance (e.g. Freight Transport)",VLOOKUP(VLOOKUP($H20,INDIRECT("Ref_EF_Weight_Distance"&amp;"_"&amp;$D20),8,0),INDIRECT("Ref_EF_Weight_Distance_CH4"&amp;"_"&amp;$D20),4,0),IF($G20="Custom Vehicle",VLOOKUP($H20,Tbl_vehical_Settings,6,0),IF($G20="Custom Fuel",VLOOKUP($M20,Tbl_Fuel_Settings,6,0),VLOOKUP($H20,INDIRECT("Ref_EF_Public_Transport"&amp;"_"&amp;$D20),8,0)))))))</f>
        <v>#REF!</v>
      </c>
      <c r="AD20" s="60" t="str">
        <f>IF($G20="Fuel Use",VLOOKUP($H20,INDIRECT("Ref_EF_ByFuel_CH4"&amp;"_"&amp;$D20),5,0),
IF($G20="Fuel Use and Vehicle Distance",VLOOKUP($H20,INDIRECT("Ref_EF_Vehicle_Distance"&amp;"_"&amp;$D20),5,0),IF($G20="Vehicle Distance (e.g. Road Transport)",VLOOKUP($H20,INDIRECT("Ref_EF_Vehicle_Distance"&amp;"_"&amp;$D20),IF($D20="UK",9,5),0),IF($G20="Weight Distance (e.g. Freight Transport)",VLOOKUP(VLOOKUP($H20,INDIRECT("Ref_EF_Weight_Distance"&amp;"_"&amp;$D20),8,0),INDIRECT("Ref_EF_Weight_Distance_CH4"&amp;"_"&amp;$D20),5,0),IF($G20="Custom Vehicle",VLOOKUP($H20,Tbl_vehical_Settings,7,0),IF($G20="Custom Fuel",VLOOKUP($M20,Tbl_Fuel_Settings,7,0),VLOOKUP($H20,INDIRECT("Ref_EF_Public_Transport"&amp;"_"&amp;$D20),9,0)))))))</f>
        <v>#REF!</v>
      </c>
      <c r="AE20" s="60" t="str">
        <f>IF($G20="Fuel Use",VLOOKUP($H20,INDIRECT("Ref_EF_ByFuel_CH4"&amp;"_"&amp;$D20),6,0),
IF($G20="Fuel Use and Vehicle Distance",VLOOKUP($H20,INDIRECT("Ref_EF_Vehicle_Distance"&amp;"_"&amp;$D20),6,0),IF($G20="Vehicle Distance (e.g. Road Transport)",VLOOKUP($H20,INDIRECT("Ref_EF_Vehicle_Distance"&amp;"_"&amp;$D20),IF($D20="UK",10,6),0),IF($G20="Weight Distance (e.g. Freight Transport)",VLOOKUP(VLOOKUP($H20,INDIRECT("Ref_EF_Weight_Distance"&amp;"_"&amp;$D20),8,0),INDIRECT("Ref_EF_Weight_Distance_CH4"&amp;"_"&amp;$D20),6,0),IF($G20="Custom Vehicle",VLOOKUP($H20,Tbl_vehical_Settings,4,0),IF($G20="Custom Fuel",VLOOKUP($M20,Tbl_Fuel_Settings,4,0),VLOOKUP($H20,INDIRECT("Ref_EF_Public_Transport"&amp;"_"&amp;$D20),10,0)))))))</f>
        <v>#REF!</v>
      </c>
      <c r="AF20" s="60" t="str">
        <f>IF($G20="Fuel Use",VLOOKUP($H20,INDIRECT("Ref_EF_ByFuel_CH4"&amp;"_"&amp;$D20),7,0),
IF($G20="Fuel Use and Vehicle Distance",VLOOKUP($H20,INDIRECT("Ref_EF_Vehicle_Distance"&amp;"_"&amp;$D20),7,0),IF($G20="Vehicle Distance (e.g. Road Transport)",VLOOKUP($H20,INDIRECT("Ref_EF_Vehicle_Distance"&amp;"_"&amp;$D20),IF($D20="UK",11,7),0),IF($G20="Weight Distance (e.g. Freight Transport)",VLOOKUP(VLOOKUP($H20,INDIRECT("Ref_EF_Weight_Distance"&amp;"_"&amp;$D20),8,0),INDIRECT("Ref_EF_Weight_Distance_CH4"&amp;"_"&amp;$D20),7,0),IF($G20="Custom Vehicle",VLOOKUP($H20,Tbl_vehical_Settings,6,0),IF($G20="Custom Fuel",VLOOKUP($M20,Tbl_Fuel_Settings,6,0),VLOOKUP($H20,INDIRECT("Ref_EF_Public_Transport"&amp;"_"&amp;$D20),11,0)))))))</f>
        <v>#REF!</v>
      </c>
      <c r="AG20" s="60" t="str">
        <f>IF($G20="Fuel Use",VLOOKUP($H20,INDIRECT("Ref_EF_ByFuel_CH4"&amp;"_"&amp;$D20),8,0),
IF($G20="Fuel Use and Vehicle Distance",VLOOKUP($H20,INDIRECT("Ref_EF_Vehicle_Distance"&amp;"_"&amp;$D20),8,0),IF($G20="Vehicle Distance (e.g. Road Transport)",VLOOKUP($H20,INDIRECT("Ref_EF_Vehicle_Distance"&amp;"_"&amp;$D20),IF($D20="UK",12,8),0),IF($G20="Weight Distance (e.g. Freight Transport)",VLOOKUP(VLOOKUP($H20,INDIRECT("Ref_EF_Weight_Distance"&amp;"_"&amp;$D20),8,0),INDIRECT("Ref_EF_Weight_Distance_CH4"&amp;"_"&amp;$D20),8,0),IF($G20="Custom Vehicle",VLOOKUP($H20,Tbl_vehical_Settings,7,0),IF($G20="Custom Fuel",VLOOKUP($M20,Tbl_Fuel_Settings,7,0),VLOOKUP($H20,INDIRECT("Ref_EF_Public_Transport"&amp;"_"&amp;$D20),12,0)))))))</f>
        <v>#REF!</v>
      </c>
      <c r="AH20" s="60" t="str">
        <f t="array" ref="AH20">INDEX(Ref_Master_Unit_Table,MATCH($W20,REF_To_Unit,0),MATCH('Reference - Lookup and Unit'!$A$11,Ref_From_Units,0))</f>
        <v>#REF!</v>
      </c>
      <c r="AI20" s="60" t="str">
        <f t="array" ref="AI20">INDEX(Ref_Master_Unit_Table,MATCH(IF(AND($D20="UK",$G20="Vehicle Distance (e.g. Road Transport)"),$L20,IF(ISBLANK($O20),$L20,$O20)),Ref_From_Units,0),MATCH($X20,REF_To_Unit,0))</f>
        <v>#N/A</v>
      </c>
      <c r="AJ20" s="60" t="str">
        <f t="array" ref="AJ20">INDEX(Ref_Master_Unit_Table,MATCH($Z20,REF_To_Unit,0),MATCH('Reference - Lookup and Unit'!$A$11,Ref_From_Units,0))</f>
        <v>#REF!</v>
      </c>
      <c r="AK20" s="60" t="str">
        <f t="array" ref="AK20">INDEX(Ref_Master_Unit_Table,MATCH(IF(AND($D20="UK",$G20="Vehicle Distance (e.g. Road Transport)"),$L20,IF(ISBLANK($O20),$L20,$O20)),Ref_From_Units,0),MATCH($AA20,REF_To_Unit,0))</f>
        <v>#N/A</v>
      </c>
      <c r="AL20" s="60" t="str">
        <f t="array" ref="AL20">INDEX(Ref_Master_Unit_Table,MATCH($AC20,REF_To_Unit,0),MATCH('Reference - Lookup and Unit'!$A$11,Ref_From_Units,0))</f>
        <v>#REF!</v>
      </c>
      <c r="AM20" s="60" t="str">
        <f t="array" ref="AM20">INDEX(Ref_Master_Unit_Table,MATCH(IF(OR($G20="Fuel Use",$G20="Custom Fuel"),$O20,$L20),Ref_From_Units,0),MATCH($AD20,REF_To_Unit,0))</f>
        <v>#N/A</v>
      </c>
      <c r="AN20" s="60" t="str">
        <f t="array" ref="AN20">INDEX(Ref_Master_Unit_Table,MATCH($AF20,REF_To_Unit,0),MATCH('Reference - Lookup and Unit'!$A$11,Ref_From_Units,0))</f>
        <v>#REF!</v>
      </c>
      <c r="AO20" s="60" t="str">
        <f t="array" ref="AO20">INDEX(Ref_Master_Unit_Table,MATCH(IF(OR($G20="Fuel Use",$G20="Custom Fuel"),$O20,$L20),Ref_From_Units,0),MATCH($AD20,REF_To_Unit,0))</f>
        <v>#N/A</v>
      </c>
      <c r="AP20" s="60" t="str">
        <f>VLOOKUP("CO2",INDIRECT(IF(Setting_IPCC_GWP_VERSION="1995 IPCC Second Assessment Report (SAR)","Ref_EF_IPCC_GWP_95",IF(Setting_IPCC_GWP_VERSION="2001 IPCC Third Assessment Report (TAR)","Ref_EF_IPCC_GWP_2001","Ref_EF_IPCC_GWP_2007"))),2,0)</f>
        <v>1.0000000000</v>
      </c>
      <c r="AQ2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0" s="61" t="str">
        <f>VLOOKUP("Biofuel CO2",INDIRECT(IF(Setting_IPCC_GWP_VERSION="1995 IPCC Second Assessment Report (SAR)","Ref_EF_IPCC_GWP_95",IF(Setting_IPCC_GWP_VERSION="2001 IPCC Third Assessment Report (TAR)","Ref_EF_IPCC_GWP_2001","Ref_EF_IPCC_GWP_2007"))),2,0)</f>
        <v>1.0000000000</v>
      </c>
      <c r="AT20" s="62" t="str">
        <f t="shared" si="6"/>
        <v>Ref_DD_vehicle_Passenger_</v>
      </c>
      <c r="AU20" s="62" t="str">
        <f t="shared" si="7"/>
        <v>#REF!</v>
      </c>
      <c r="AV20" s="62" t="str">
        <f t="shared" si="8"/>
        <v>#REF!</v>
      </c>
      <c r="AW20" s="62" t="str">
        <f t="shared" si="9"/>
        <v>#REF!</v>
      </c>
      <c r="AX20" s="62" t="str">
        <f t="shared" si="10"/>
        <v>#REF!</v>
      </c>
      <c r="AY20" s="62" t="str">
        <f t="shared" si="11"/>
        <v>FALSE</v>
      </c>
      <c r="AZ20" s="62" t="str">
        <f t="shared" si="12"/>
        <v/>
      </c>
      <c r="BA20" s="62" t="str">
        <f t="shared" si="13"/>
        <v/>
      </c>
      <c r="BB20" s="62" t="str">
        <f t="shared" si="14"/>
        <v/>
      </c>
      <c r="BC20" s="62" t="str">
        <f t="shared" si="15"/>
        <v/>
      </c>
      <c r="BD20" s="62" t="str">
        <f t="shared" si="16"/>
        <v/>
      </c>
      <c r="BE20" s="62" t="str">
        <f t="shared" si="17"/>
        <v/>
      </c>
      <c r="BF20" s="62" t="str">
        <f t="shared" si="18"/>
        <v/>
      </c>
      <c r="BG20" s="62" t="str">
        <f t="shared" si="19"/>
        <v/>
      </c>
      <c r="BH20" s="62" t="str">
        <f t="shared" si="20"/>
        <v/>
      </c>
      <c r="BI20" s="62" t="str">
        <f t="shared" si="21"/>
        <v/>
      </c>
      <c r="BJ20" s="62" t="str">
        <f t="shared" si="22"/>
        <v/>
      </c>
      <c r="BK20" s="62" t="str">
        <f t="shared" si="23"/>
        <v/>
      </c>
      <c r="BL20" s="62" t="str">
        <f t="shared" si="24"/>
        <v/>
      </c>
      <c r="BM20" s="63" t="str">
        <f t="shared" si="25"/>
        <v/>
      </c>
      <c r="BN20" s="62" t="str">
        <f t="shared" si="26"/>
        <v/>
      </c>
      <c r="BO20" s="62" t="str">
        <f t="shared" si="27"/>
        <v/>
      </c>
      <c r="BP20" s="62" t="str">
        <f t="shared" si="28"/>
        <v/>
      </c>
      <c r="BQ20" s="62" t="str">
        <f t="shared" si="29"/>
        <v/>
      </c>
      <c r="BR20" s="62" t="str">
        <f t="shared" si="30"/>
        <v/>
      </c>
      <c r="BS20" s="62" t="str">
        <f t="shared" si="31"/>
        <v/>
      </c>
      <c r="BT20" s="62" t="str">
        <f t="shared" si="32"/>
        <v/>
      </c>
      <c r="BU20" s="62" t="str">
        <f t="shared" si="33"/>
        <v/>
      </c>
      <c r="BV20" s="62" t="str">
        <f t="shared" si="34"/>
        <v/>
      </c>
      <c r="BW20" s="62" t="str">
        <f t="shared" si="35"/>
        <v/>
      </c>
      <c r="BX20" s="62" t="str">
        <f t="shared" si="36"/>
        <v/>
      </c>
      <c r="BY20" s="62" t="str">
        <f t="shared" si="37"/>
        <v/>
      </c>
      <c r="BZ20" s="62" t="str">
        <f t="shared" si="38"/>
        <v/>
      </c>
      <c r="CA20" s="62" t="str">
        <f t="shared" si="39"/>
        <v/>
      </c>
      <c r="CB20" s="62" t="str">
        <f t="shared" si="40"/>
        <v/>
      </c>
      <c r="CC20" s="62" t="str">
        <f t="shared" si="41"/>
        <v/>
      </c>
      <c r="CD20" s="62" t="str">
        <f t="shared" si="42"/>
        <v/>
      </c>
      <c r="CE20" s="62" t="str">
        <f t="shared" si="43"/>
        <v/>
      </c>
      <c r="CF20" s="62" t="str">
        <f t="shared" si="44"/>
        <v/>
      </c>
      <c r="CG20" s="62" t="str">
        <f t="shared" si="45"/>
        <v/>
      </c>
      <c r="CH20" s="62" t="str">
        <f t="shared" si="46"/>
        <v/>
      </c>
      <c r="CI20" s="62" t="str">
        <f t="shared" si="47"/>
        <v/>
      </c>
      <c r="CJ20" s="62" t="str">
        <f t="shared" si="48"/>
        <v/>
      </c>
      <c r="CK20" s="62" t="str">
        <f t="shared" si="49"/>
        <v/>
      </c>
      <c r="CL20" s="62" t="str">
        <f t="shared" si="50"/>
        <v/>
      </c>
      <c r="CM20" s="62" t="str">
        <f t="shared" si="51"/>
        <v/>
      </c>
      <c r="CN20" s="62" t="str">
        <f t="shared" si="52"/>
        <v/>
      </c>
      <c r="CO20" s="62" t="str">
        <f t="shared" si="53"/>
        <v/>
      </c>
      <c r="CP20" s="64" t="str">
        <f t="shared" si="54"/>
        <v>Ref_DD_DistanceUnit</v>
      </c>
      <c r="CQ20" s="62" t="str">
        <f t="shared" si="55"/>
        <v/>
      </c>
      <c r="CR20" s="64" t="str">
        <f t="shared" si="56"/>
        <v/>
      </c>
      <c r="CS20" s="65"/>
      <c r="CT20" s="8"/>
      <c r="CU20" s="8"/>
      <c r="CV20" s="8"/>
      <c r="CW20" s="8"/>
      <c r="CX20" s="8"/>
      <c r="CY20" s="8"/>
      <c r="CZ20" s="8"/>
      <c r="DA20" s="8"/>
      <c r="DB20" s="8"/>
      <c r="DC20" s="8"/>
      <c r="DD20" s="8"/>
      <c r="DE20" s="8"/>
      <c r="DF20" s="8"/>
      <c r="DG20" s="8"/>
      <c r="DH20" s="8"/>
      <c r="DI20" s="8"/>
      <c r="DJ20" s="8"/>
      <c r="DK20" s="8"/>
      <c r="DL20" s="8"/>
    </row>
    <row r="21" ht="18.0" customHeight="1">
      <c r="A21" s="8"/>
      <c r="B21" s="88"/>
      <c r="C21" s="89"/>
      <c r="D21" s="89"/>
      <c r="E21" s="89"/>
      <c r="F21" s="89"/>
      <c r="G21" s="89"/>
      <c r="H21" s="89"/>
      <c r="I21" s="90"/>
      <c r="J21" s="90"/>
      <c r="K21" s="90"/>
      <c r="L21" s="89"/>
      <c r="M21" s="89"/>
      <c r="N21" s="90"/>
      <c r="O21" s="89"/>
      <c r="P21" s="91"/>
      <c r="Q21" s="92" t="str">
        <f t="shared" si="1"/>
        <v/>
      </c>
      <c r="R21" s="92" t="str">
        <f t="shared" si="2"/>
        <v/>
      </c>
      <c r="S21" s="92" t="str">
        <f t="shared" si="3"/>
        <v/>
      </c>
      <c r="T21" s="92" t="str">
        <f t="shared" si="4"/>
        <v>0</v>
      </c>
      <c r="U21" s="93" t="str">
        <f t="shared" si="5"/>
        <v/>
      </c>
      <c r="V21" s="60" t="str">
        <f>IF(OR($G21="Fuel Use",$G21="Fuel Use and Vehicle Distance"),VLOOKUP($M21,INDIRECT("Ref_EF_ByFuel"&amp;"_"&amp;$D21),3,0),IF(AND($G21="Vehicle Distance (e.g. Road Transport)",$D21="UK"),VLOOKUP($H21,Ref_EF_Vehicle_Distance_UK,3,0),IF(AND($G21="Vehicle Distance (e.g. Road Transport)",OR($D21="US",$D21="Other")),VLOOKUP($H21,INDIRECT("Ref_EF_Vehicle_Distance"&amp;"_"&amp;$D21),15,0),IF(AND($G21="Vehicle Distance (e.g. Road Transport)",ISBLANK($N21),ISBLANK($O21)),VLOOKUP($H21,INDIRECT("Ref_EF_Vehicle_Distance"&amp;"_"&amp;$D21),15,0),IF($G21="Weight Distance (e.g. Freight Transport)",VLOOKUP($H21,INDIRECT("Ref_EF_Weight_Distance"&amp;"_"&amp;$D21),3,0),IF($G21="Custom Vehicle",VLOOKUP($H21,Tbl_vehical_Settings,2,0),IF($G21="Custom Fuel",VLOOKUP($M21,Tbl_Fuel_Settings,2,0),$AU21)))))))</f>
        <v>#REF!</v>
      </c>
      <c r="W21" s="60" t="str">
        <f>IF(OR($G21="Fuel Use",$G21="Fuel Use and Vehicle Distance"),VLOOKUP($M21,INDIRECT("Ref_EF_ByFuel"&amp;"_"&amp;$D21),5,0),IF(AND($G21="Vehicle Distance (e.g. Road Transport)",$D21="UK"),VLOOKUP($H21,Ref_EF_Vehicle_Distance_UK,5,0),IF(AND($G21="Vehicle Distance (e.g. Road Transport)",OR($D21="US",$D21="Other")),VLOOKUP($H21,INDIRECT("Ref_EF_Vehicle_Distance"&amp;"_"&amp;$D21),17,0),IF(AND($G21="Vehicle Distance (e.g. Road Transport)",ISBLANK($N21),ISBLANK($O21)),VLOOKUP($H21,INDIRECT("Ref_EF_Vehicle_Distance"&amp;"_"&amp;$D21),17,0),IF($G21="Weight Distance (e.g. Freight Transport)",VLOOKUP($H21,INDIRECT("Ref_EF_Weight_Distance"&amp;"_"&amp;$D21),5,0),IF($G21="Custom Vehicle",VLOOKUP($H21,Tbl_vehical_Settings,6,0),IF($G21="Custom Fuel",VLOOKUP($M21,Tbl_Fuel_Settings,6,0),$AV21)))))))</f>
        <v>#REF!</v>
      </c>
      <c r="X21" s="60" t="str">
        <f>IF(OR($G21="Fuel Use",$G21="Fuel Use and Vehicle Distance"),VLOOKUP($M21,INDIRECT("Ref_EF_ByFuel"&amp;"_"&amp;$D21),6,0),IF(AND($G21="Vehicle Distance (e.g. Road Transport)",$D21="UK"),VLOOKUP($H21,Ref_EF_Vehicle_Distance_UK,6,0),IF(AND($G21="Vehicle Distance (e.g. Road Transport)",OR($D21="US",$D21="Other")),VLOOKUP($H21,INDIRECT("Ref_EF_Vehicle_Distance"&amp;"_"&amp;$D21),18,0),IF(AND($G21="Vehicle Distance (e.g. Road Transport)",ISBLANK($N21),ISBLANK($O21)),VLOOKUP($H21,INDIRECT("Ref_EF_Vehicle_Distance"&amp;"_"&amp;$D21),18,0),IF($G21="Weight Distance (e.g. Freight Transport)",VLOOKUP($H21,INDIRECT("Ref_EF_Weight_Distance"&amp;"_"&amp;$D21),6,0),IF($G21="Custom Vehicle",VLOOKUP($H21,Tbl_vehical_Settings,7,0),IF($G21="Custom Fuel",VLOOKUP($M21,Tbl_Fuel_Settings,7,0),$AW21)))))))</f>
        <v>#REF!</v>
      </c>
      <c r="Y21" s="60" t="str">
        <f>IF(OR($G21="Fuel Use",$G21="Fuel Use and Vehicle Distance"),VLOOKUP($M21,INDIRECT("Ref_EF_ByFuel"&amp;"_"&amp;$D21),4,0),IF(AND($G21="Vehicle Distance (e.g. Road Transport)",$D21="UK"),VLOOKUP($H21,Ref_EF_Vehicle_Distance_UK,4,0),IF(AND($G21="Vehicle Distance (e.g. Road Transport)",OR($D21="US",$D21="Other")),VLOOKUP($H21,INDIRECT("Ref_EF_Vehicle_Distance"&amp;"_"&amp;$D21),16,0),IF(AND($G21="Vehicle Distance (e.g. Road Transport)",ISBLANK($N21),ISBLANK($O21)),VLOOKUP($H21,INDIRECT("Ref_EF_Vehicle_Distance"&amp;"_"&amp;$D21),16,0),IF($G21="Weight Distance (e.g. Freight Transport)",VLOOKUP($H21,INDIRECT("Ref_EF_Weight_Distance"&amp;"_"&amp;$D21),4,0),IF($G21="Custom Vehicle",VLOOKUP($H21,Tbl_vehical_Settings,5,0),IF($G21="Custom Fuel",VLOOKUP($M21,Tbl_Fuel_Settings,5,0),$AX21)))))))</f>
        <v>#REF!</v>
      </c>
      <c r="Z21" s="60" t="str">
        <f>IF(OR($G21="Fuel Use",$G21="Fuel Use and Vehicle Distance"),VLOOKUP($M21,INDIRECT("Ref_EF_ByFuel"&amp;"_"&amp;$D21),5,0),IF(AND($G21="Vehicle Distance (e.g. Road Transport)",$D21="UK"),VLOOKUP($H21,Ref_EF_Vehicle_Distance_UK,5,0),IF(AND($G21="Vehicle Distance (e.g. Road Transport)",OR($D21="US",$D21="Other")),VLOOKUP($H21,INDIRECT("Ref_EF_Vehicle_Distance"&amp;"_"&amp;$D21),17,0),IF(AND($G21="Vehicle Distance (e.g. Road Transport)",ISBLANK($N21),ISBLANK($O21)),VLOOKUP($H21,INDIRECT("Ref_EF_Vehicle_Distance"&amp;"_"&amp;$D21),17,0),IF($G21="Weight Distance (e.g. Freight Transport)",VLOOKUP($H21,INDIRECT("Ref_EF_Weight_Distance"&amp;"_"&amp;$D21),5,0),IF($G21="Custom Vehicle",VLOOKUP($H21,Tbl_vehical_Settings,6,0),IF($G21="Custom Fuel",VLOOKUP($M21,Tbl_Fuel_Settings,6,0),$AV21)))))))</f>
        <v>#REF!</v>
      </c>
      <c r="AA21" s="60" t="str">
        <f>IF(OR($G21="Fuel Use",$G21="Fuel Use and Vehicle Distance"),VLOOKUP($M21,INDIRECT("Ref_EF_ByFuel"&amp;"_"&amp;$D21),6,0),IF(AND($G21="Vehicle Distance (e.g. Road Transport)",$D21="UK"),VLOOKUP($H21,Ref_EF_Vehicle_Distance_UK,6,0),IF(AND($G21="Vehicle Distance (e.g. Road Transport)",OR($D21="US",$D21="Other")),VLOOKUP($H21,INDIRECT("Ref_EF_Vehicle_Distance"&amp;"_"&amp;$D21),18,0),IF(AND($G21="Vehicle Distance (e.g. Road Transport)",ISBLANK($N21),ISBLANK($O21)),VLOOKUP($H21,INDIRECT("Ref_EF_Vehicle_Distance"&amp;"_"&amp;$D21),18,0),IF($G21="Weight Distance (e.g. Freight Transport)",VLOOKUP($H21,INDIRECT("Ref_EF_Weight_Distance"&amp;"_"&amp;$D21),6,0),IF($G21="Custom Vehicle",VLOOKUP($H21,Tbl_vehical_Settings,7,0),IF($G21="Custom Fuel",VLOOKUP($M21,Tbl_Fuel_Settings,7,0),$AW21)))))))</f>
        <v>#REF!</v>
      </c>
      <c r="AB21" s="60" t="str">
        <f>IF($G21="Fuel Use",VLOOKUP($H21,INDIRECT("Ref_EF_ByFuel_CH4"&amp;"_"&amp;$D21),3,0),
IF($G21="Fuel Use and Vehicle Distance",VLOOKUP($H21,INDIRECT("Ref_EF_Vehicle_Distance"&amp;"_"&amp;$D21),3,0),IF($G21="Vehicle Distance (e.g. Road Transport)",VLOOKUP($H21,INDIRECT("Ref_EF_Vehicle_Distance"&amp;"_"&amp;$D21),IF($D21="UK",7,3),0),IF($G21="Weight Distance (e.g. Freight Transport)",VLOOKUP(VLOOKUP($H21,INDIRECT("Ref_EF_Weight_Distance"&amp;"_"&amp;$D21),8,0),INDIRECT("Ref_EF_Weight_Distance_CH4"&amp;"_"&amp;$D21),3,0),IF($G21="Custom Vehicle",VLOOKUP($H21,Tbl_vehical_Settings,3,0),IF($G21="Custom Fuel",VLOOKUP($M21,Tbl_Fuel_Settings,3,0),VLOOKUP($H21,INDIRECT("Ref_EF_Public_Transport"&amp;"_"&amp;$D21),7,0)))))))</f>
        <v>#REF!</v>
      </c>
      <c r="AC21" s="60" t="str">
        <f>IF($G21="Fuel Use",VLOOKUP($H21,INDIRECT("Ref_EF_ByFuel_CH4"&amp;"_"&amp;$D21),4,0),
IF($G21="Fuel Use and Vehicle Distance",VLOOKUP($H21,INDIRECT("Ref_EF_Vehicle_Distance"&amp;"_"&amp;$D21),4,0),IF($G21="Vehicle Distance (e.g. Road Transport)",VLOOKUP($H21,INDIRECT("Ref_EF_Vehicle_Distance"&amp;"_"&amp;$D21),IF($D21="UK",8,4),0),IF($G21="Weight Distance (e.g. Freight Transport)",VLOOKUP(VLOOKUP($H21,INDIRECT("Ref_EF_Weight_Distance"&amp;"_"&amp;$D21),8,0),INDIRECT("Ref_EF_Weight_Distance_CH4"&amp;"_"&amp;$D21),4,0),IF($G21="Custom Vehicle",VLOOKUP($H21,Tbl_vehical_Settings,6,0),IF($G21="Custom Fuel",VLOOKUP($M21,Tbl_Fuel_Settings,6,0),VLOOKUP($H21,INDIRECT("Ref_EF_Public_Transport"&amp;"_"&amp;$D21),8,0)))))))</f>
        <v>#REF!</v>
      </c>
      <c r="AD21" s="60" t="str">
        <f>IF($G21="Fuel Use",VLOOKUP($H21,INDIRECT("Ref_EF_ByFuel_CH4"&amp;"_"&amp;$D21),5,0),
IF($G21="Fuel Use and Vehicle Distance",VLOOKUP($H21,INDIRECT("Ref_EF_Vehicle_Distance"&amp;"_"&amp;$D21),5,0),IF($G21="Vehicle Distance (e.g. Road Transport)",VLOOKUP($H21,INDIRECT("Ref_EF_Vehicle_Distance"&amp;"_"&amp;$D21),IF($D21="UK",9,5),0),IF($G21="Weight Distance (e.g. Freight Transport)",VLOOKUP(VLOOKUP($H21,INDIRECT("Ref_EF_Weight_Distance"&amp;"_"&amp;$D21),8,0),INDIRECT("Ref_EF_Weight_Distance_CH4"&amp;"_"&amp;$D21),5,0),IF($G21="Custom Vehicle",VLOOKUP($H21,Tbl_vehical_Settings,7,0),IF($G21="Custom Fuel",VLOOKUP($M21,Tbl_Fuel_Settings,7,0),VLOOKUP($H21,INDIRECT("Ref_EF_Public_Transport"&amp;"_"&amp;$D21),9,0)))))))</f>
        <v>#REF!</v>
      </c>
      <c r="AE21" s="60" t="str">
        <f>IF($G21="Fuel Use",VLOOKUP($H21,INDIRECT("Ref_EF_ByFuel_CH4"&amp;"_"&amp;$D21),6,0),
IF($G21="Fuel Use and Vehicle Distance",VLOOKUP($H21,INDIRECT("Ref_EF_Vehicle_Distance"&amp;"_"&amp;$D21),6,0),IF($G21="Vehicle Distance (e.g. Road Transport)",VLOOKUP($H21,INDIRECT("Ref_EF_Vehicle_Distance"&amp;"_"&amp;$D21),IF($D21="UK",10,6),0),IF($G21="Weight Distance (e.g. Freight Transport)",VLOOKUP(VLOOKUP($H21,INDIRECT("Ref_EF_Weight_Distance"&amp;"_"&amp;$D21),8,0),INDIRECT("Ref_EF_Weight_Distance_CH4"&amp;"_"&amp;$D21),6,0),IF($G21="Custom Vehicle",VLOOKUP($H21,Tbl_vehical_Settings,4,0),IF($G21="Custom Fuel",VLOOKUP($M21,Tbl_Fuel_Settings,4,0),VLOOKUP($H21,INDIRECT("Ref_EF_Public_Transport"&amp;"_"&amp;$D21),10,0)))))))</f>
        <v>#REF!</v>
      </c>
      <c r="AF21" s="60" t="str">
        <f>IF($G21="Fuel Use",VLOOKUP($H21,INDIRECT("Ref_EF_ByFuel_CH4"&amp;"_"&amp;$D21),7,0),
IF($G21="Fuel Use and Vehicle Distance",VLOOKUP($H21,INDIRECT("Ref_EF_Vehicle_Distance"&amp;"_"&amp;$D21),7,0),IF($G21="Vehicle Distance (e.g. Road Transport)",VLOOKUP($H21,INDIRECT("Ref_EF_Vehicle_Distance"&amp;"_"&amp;$D21),IF($D21="UK",11,7),0),IF($G21="Weight Distance (e.g. Freight Transport)",VLOOKUP(VLOOKUP($H21,INDIRECT("Ref_EF_Weight_Distance"&amp;"_"&amp;$D21),8,0),INDIRECT("Ref_EF_Weight_Distance_CH4"&amp;"_"&amp;$D21),7,0),IF($G21="Custom Vehicle",VLOOKUP($H21,Tbl_vehical_Settings,6,0),IF($G21="Custom Fuel",VLOOKUP($M21,Tbl_Fuel_Settings,6,0),VLOOKUP($H21,INDIRECT("Ref_EF_Public_Transport"&amp;"_"&amp;$D21),11,0)))))))</f>
        <v>#REF!</v>
      </c>
      <c r="AG21" s="60" t="str">
        <f>IF($G21="Fuel Use",VLOOKUP($H21,INDIRECT("Ref_EF_ByFuel_CH4"&amp;"_"&amp;$D21),8,0),
IF($G21="Fuel Use and Vehicle Distance",VLOOKUP($H21,INDIRECT("Ref_EF_Vehicle_Distance"&amp;"_"&amp;$D21),8,0),IF($G21="Vehicle Distance (e.g. Road Transport)",VLOOKUP($H21,INDIRECT("Ref_EF_Vehicle_Distance"&amp;"_"&amp;$D21),IF($D21="UK",12,8),0),IF($G21="Weight Distance (e.g. Freight Transport)",VLOOKUP(VLOOKUP($H21,INDIRECT("Ref_EF_Weight_Distance"&amp;"_"&amp;$D21),8,0),INDIRECT("Ref_EF_Weight_Distance_CH4"&amp;"_"&amp;$D21),8,0),IF($G21="Custom Vehicle",VLOOKUP($H21,Tbl_vehical_Settings,7,0),IF($G21="Custom Fuel",VLOOKUP($M21,Tbl_Fuel_Settings,7,0),VLOOKUP($H21,INDIRECT("Ref_EF_Public_Transport"&amp;"_"&amp;$D21),12,0)))))))</f>
        <v>#REF!</v>
      </c>
      <c r="AH21" s="60" t="str">
        <f t="array" ref="AH21">INDEX(Ref_Master_Unit_Table,MATCH($W21,REF_To_Unit,0),MATCH('Reference - Lookup and Unit'!$A$11,Ref_From_Units,0))</f>
        <v>#REF!</v>
      </c>
      <c r="AI21" s="60" t="str">
        <f t="array" ref="AI21">INDEX(Ref_Master_Unit_Table,MATCH(IF(AND($D21="UK",$G21="Vehicle Distance (e.g. Road Transport)"),$L21,IF(ISBLANK($O21),$L21,$O21)),Ref_From_Units,0),MATCH($X21,REF_To_Unit,0))</f>
        <v>#N/A</v>
      </c>
      <c r="AJ21" s="60" t="str">
        <f t="array" ref="AJ21">INDEX(Ref_Master_Unit_Table,MATCH($Z21,REF_To_Unit,0),MATCH('Reference - Lookup and Unit'!$A$11,Ref_From_Units,0))</f>
        <v>#REF!</v>
      </c>
      <c r="AK21" s="60" t="str">
        <f t="array" ref="AK21">INDEX(Ref_Master_Unit_Table,MATCH(IF(AND($D21="UK",$G21="Vehicle Distance (e.g. Road Transport)"),$L21,IF(ISBLANK($O21),$L21,$O21)),Ref_From_Units,0),MATCH($AA21,REF_To_Unit,0))</f>
        <v>#N/A</v>
      </c>
      <c r="AL21" s="60" t="str">
        <f t="array" ref="AL21">INDEX(Ref_Master_Unit_Table,MATCH($AC21,REF_To_Unit,0),MATCH('Reference - Lookup and Unit'!$A$11,Ref_From_Units,0))</f>
        <v>#REF!</v>
      </c>
      <c r="AM21" s="60" t="str">
        <f t="array" ref="AM21">INDEX(Ref_Master_Unit_Table,MATCH(IF(OR($G21="Fuel Use",$G21="Custom Fuel"),$O21,$L21),Ref_From_Units,0),MATCH($AD21,REF_To_Unit,0))</f>
        <v>#N/A</v>
      </c>
      <c r="AN21" s="60" t="str">
        <f t="array" ref="AN21">INDEX(Ref_Master_Unit_Table,MATCH($AF21,REF_To_Unit,0),MATCH('Reference - Lookup and Unit'!$A$11,Ref_From_Units,0))</f>
        <v>#REF!</v>
      </c>
      <c r="AO21" s="60" t="str">
        <f t="array" ref="AO21">INDEX(Ref_Master_Unit_Table,MATCH(IF(OR($G21="Fuel Use",$G21="Custom Fuel"),$O21,$L21),Ref_From_Units,0),MATCH($AD21,REF_To_Unit,0))</f>
        <v>#N/A</v>
      </c>
      <c r="AP21" s="60" t="str">
        <f>VLOOKUP("CO2",INDIRECT(IF(Setting_IPCC_GWP_VERSION="1995 IPCC Second Assessment Report (SAR)","Ref_EF_IPCC_GWP_95",IF(Setting_IPCC_GWP_VERSION="2001 IPCC Third Assessment Report (TAR)","Ref_EF_IPCC_GWP_2001","Ref_EF_IPCC_GWP_2007"))),2,0)</f>
        <v>1.0000000000</v>
      </c>
      <c r="AQ2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1" s="61" t="str">
        <f>VLOOKUP("Biofuel CO2",INDIRECT(IF(Setting_IPCC_GWP_VERSION="1995 IPCC Second Assessment Report (SAR)","Ref_EF_IPCC_GWP_95",IF(Setting_IPCC_GWP_VERSION="2001 IPCC Third Assessment Report (TAR)","Ref_EF_IPCC_GWP_2001","Ref_EF_IPCC_GWP_2007"))),2,0)</f>
        <v>1.0000000000</v>
      </c>
      <c r="AT21" s="62" t="str">
        <f t="shared" si="6"/>
        <v>Ref_DD_vehicle_Passenger_</v>
      </c>
      <c r="AU21" s="62" t="str">
        <f t="shared" si="7"/>
        <v>#REF!</v>
      </c>
      <c r="AV21" s="62" t="str">
        <f t="shared" si="8"/>
        <v>#REF!</v>
      </c>
      <c r="AW21" s="62" t="str">
        <f t="shared" si="9"/>
        <v>#REF!</v>
      </c>
      <c r="AX21" s="62" t="str">
        <f t="shared" si="10"/>
        <v>#REF!</v>
      </c>
      <c r="AY21" s="62" t="str">
        <f t="shared" si="11"/>
        <v>FALSE</v>
      </c>
      <c r="AZ21" s="62" t="str">
        <f t="shared" si="12"/>
        <v/>
      </c>
      <c r="BA21" s="62" t="str">
        <f t="shared" si="13"/>
        <v/>
      </c>
      <c r="BB21" s="62" t="str">
        <f t="shared" si="14"/>
        <v/>
      </c>
      <c r="BC21" s="62" t="str">
        <f t="shared" si="15"/>
        <v/>
      </c>
      <c r="BD21" s="62" t="str">
        <f t="shared" si="16"/>
        <v/>
      </c>
      <c r="BE21" s="62" t="str">
        <f t="shared" si="17"/>
        <v/>
      </c>
      <c r="BF21" s="62" t="str">
        <f t="shared" si="18"/>
        <v/>
      </c>
      <c r="BG21" s="62" t="str">
        <f t="shared" si="19"/>
        <v/>
      </c>
      <c r="BH21" s="62" t="str">
        <f t="shared" si="20"/>
        <v/>
      </c>
      <c r="BI21" s="62" t="str">
        <f t="shared" si="21"/>
        <v/>
      </c>
      <c r="BJ21" s="62" t="str">
        <f t="shared" si="22"/>
        <v/>
      </c>
      <c r="BK21" s="62" t="str">
        <f t="shared" si="23"/>
        <v/>
      </c>
      <c r="BL21" s="62" t="str">
        <f t="shared" si="24"/>
        <v/>
      </c>
      <c r="BM21" s="63" t="str">
        <f t="shared" si="25"/>
        <v/>
      </c>
      <c r="BN21" s="62" t="str">
        <f t="shared" si="26"/>
        <v/>
      </c>
      <c r="BO21" s="62" t="str">
        <f t="shared" si="27"/>
        <v/>
      </c>
      <c r="BP21" s="62" t="str">
        <f t="shared" si="28"/>
        <v/>
      </c>
      <c r="BQ21" s="62" t="str">
        <f t="shared" si="29"/>
        <v/>
      </c>
      <c r="BR21" s="62" t="str">
        <f t="shared" si="30"/>
        <v/>
      </c>
      <c r="BS21" s="62" t="str">
        <f t="shared" si="31"/>
        <v/>
      </c>
      <c r="BT21" s="62" t="str">
        <f t="shared" si="32"/>
        <v/>
      </c>
      <c r="BU21" s="62" t="str">
        <f t="shared" si="33"/>
        <v/>
      </c>
      <c r="BV21" s="62" t="str">
        <f t="shared" si="34"/>
        <v/>
      </c>
      <c r="BW21" s="62" t="str">
        <f t="shared" si="35"/>
        <v/>
      </c>
      <c r="BX21" s="62" t="str">
        <f t="shared" si="36"/>
        <v/>
      </c>
      <c r="BY21" s="62" t="str">
        <f t="shared" si="37"/>
        <v/>
      </c>
      <c r="BZ21" s="62" t="str">
        <f t="shared" si="38"/>
        <v/>
      </c>
      <c r="CA21" s="62" t="str">
        <f t="shared" si="39"/>
        <v/>
      </c>
      <c r="CB21" s="62" t="str">
        <f t="shared" si="40"/>
        <v/>
      </c>
      <c r="CC21" s="62" t="str">
        <f t="shared" si="41"/>
        <v/>
      </c>
      <c r="CD21" s="62" t="str">
        <f t="shared" si="42"/>
        <v/>
      </c>
      <c r="CE21" s="62" t="str">
        <f t="shared" si="43"/>
        <v/>
      </c>
      <c r="CF21" s="62" t="str">
        <f t="shared" si="44"/>
        <v/>
      </c>
      <c r="CG21" s="62" t="str">
        <f t="shared" si="45"/>
        <v/>
      </c>
      <c r="CH21" s="62" t="str">
        <f t="shared" si="46"/>
        <v/>
      </c>
      <c r="CI21" s="62" t="str">
        <f t="shared" si="47"/>
        <v/>
      </c>
      <c r="CJ21" s="62" t="str">
        <f t="shared" si="48"/>
        <v/>
      </c>
      <c r="CK21" s="62" t="str">
        <f t="shared" si="49"/>
        <v/>
      </c>
      <c r="CL21" s="62" t="str">
        <f t="shared" si="50"/>
        <v/>
      </c>
      <c r="CM21" s="62" t="str">
        <f t="shared" si="51"/>
        <v/>
      </c>
      <c r="CN21" s="62" t="str">
        <f t="shared" si="52"/>
        <v/>
      </c>
      <c r="CO21" s="62" t="str">
        <f t="shared" si="53"/>
        <v/>
      </c>
      <c r="CP21" s="64" t="str">
        <f t="shared" si="54"/>
        <v>Ref_DD_DistanceUnit</v>
      </c>
      <c r="CQ21" s="62" t="str">
        <f t="shared" si="55"/>
        <v/>
      </c>
      <c r="CR21" s="64" t="str">
        <f t="shared" si="56"/>
        <v/>
      </c>
      <c r="CS21" s="65"/>
      <c r="CT21" s="8"/>
      <c r="CU21" s="8"/>
      <c r="CV21" s="8"/>
      <c r="CW21" s="8"/>
      <c r="CX21" s="8"/>
      <c r="CY21" s="8"/>
      <c r="CZ21" s="8"/>
      <c r="DA21" s="8"/>
      <c r="DB21" s="8"/>
      <c r="DC21" s="8"/>
      <c r="DD21" s="8"/>
      <c r="DE21" s="8"/>
      <c r="DF21" s="8"/>
      <c r="DG21" s="8"/>
      <c r="DH21" s="8"/>
      <c r="DI21" s="8"/>
      <c r="DJ21" s="8"/>
      <c r="DK21" s="8"/>
      <c r="DL21" s="8"/>
    </row>
    <row r="22" ht="18.0" customHeight="1">
      <c r="A22" s="94"/>
      <c r="B22" s="66"/>
      <c r="C22" s="67"/>
      <c r="D22" s="67"/>
      <c r="E22" s="67"/>
      <c r="F22" s="67"/>
      <c r="G22" s="67"/>
      <c r="H22" s="67"/>
      <c r="I22" s="68"/>
      <c r="J22" s="68"/>
      <c r="K22" s="68"/>
      <c r="L22" s="67"/>
      <c r="M22" s="67"/>
      <c r="N22" s="68"/>
      <c r="O22" s="67"/>
      <c r="P22" s="86"/>
      <c r="Q22" s="70" t="str">
        <f t="shared" si="1"/>
        <v/>
      </c>
      <c r="R22" s="70" t="str">
        <f t="shared" si="2"/>
        <v/>
      </c>
      <c r="S22" s="70" t="str">
        <f t="shared" si="3"/>
        <v/>
      </c>
      <c r="T22" s="70" t="str">
        <f t="shared" si="4"/>
        <v>0</v>
      </c>
      <c r="U22" s="71" t="str">
        <f t="shared" si="5"/>
        <v/>
      </c>
      <c r="V22" s="60" t="str">
        <f>IF(OR($G22="Fuel Use",$G22="Fuel Use and Vehicle Distance"),VLOOKUP($M22,INDIRECT("Ref_EF_ByFuel"&amp;"_"&amp;$D22),3,0),IF(AND($G22="Vehicle Distance (e.g. Road Transport)",$D22="UK"),VLOOKUP($H22,Ref_EF_Vehicle_Distance_UK,3,0),IF(AND($G22="Vehicle Distance (e.g. Road Transport)",OR($D22="US",$D22="Other")),VLOOKUP($H22,INDIRECT("Ref_EF_Vehicle_Distance"&amp;"_"&amp;$D22),15,0),IF(AND($G22="Vehicle Distance (e.g. Road Transport)",ISBLANK($N22),ISBLANK($O22)),VLOOKUP($H22,INDIRECT("Ref_EF_Vehicle_Distance"&amp;"_"&amp;$D22),15,0),IF($G22="Weight Distance (e.g. Freight Transport)",VLOOKUP($H22,INDIRECT("Ref_EF_Weight_Distance"&amp;"_"&amp;$D22),3,0),IF($G22="Custom Vehicle",VLOOKUP($H22,Tbl_vehical_Settings,2,0),IF($G22="Custom Fuel",VLOOKUP($M22,Tbl_Fuel_Settings,2,0),$AU22)))))))</f>
        <v>#REF!</v>
      </c>
      <c r="W22" s="60" t="str">
        <f>IF(OR($G22="Fuel Use",$G22="Fuel Use and Vehicle Distance"),VLOOKUP($M22,INDIRECT("Ref_EF_ByFuel"&amp;"_"&amp;$D22),5,0),IF(AND($G22="Vehicle Distance (e.g. Road Transport)",$D22="UK"),VLOOKUP($H22,Ref_EF_Vehicle_Distance_UK,5,0),IF(AND($G22="Vehicle Distance (e.g. Road Transport)",OR($D22="US",$D22="Other")),VLOOKUP($H22,INDIRECT("Ref_EF_Vehicle_Distance"&amp;"_"&amp;$D22),17,0),IF(AND($G22="Vehicle Distance (e.g. Road Transport)",ISBLANK($N22),ISBLANK($O22)),VLOOKUP($H22,INDIRECT("Ref_EF_Vehicle_Distance"&amp;"_"&amp;$D22),17,0),IF($G22="Weight Distance (e.g. Freight Transport)",VLOOKUP($H22,INDIRECT("Ref_EF_Weight_Distance"&amp;"_"&amp;$D22),5,0),IF($G22="Custom Vehicle",VLOOKUP($H22,Tbl_vehical_Settings,6,0),IF($G22="Custom Fuel",VLOOKUP($M22,Tbl_Fuel_Settings,6,0),$AV22)))))))</f>
        <v>#REF!</v>
      </c>
      <c r="X22" s="60" t="str">
        <f>IF(OR($G22="Fuel Use",$G22="Fuel Use and Vehicle Distance"),VLOOKUP($M22,INDIRECT("Ref_EF_ByFuel"&amp;"_"&amp;$D22),6,0),IF(AND($G22="Vehicle Distance (e.g. Road Transport)",$D22="UK"),VLOOKUP($H22,Ref_EF_Vehicle_Distance_UK,6,0),IF(AND($G22="Vehicle Distance (e.g. Road Transport)",OR($D22="US",$D22="Other")),VLOOKUP($H22,INDIRECT("Ref_EF_Vehicle_Distance"&amp;"_"&amp;$D22),18,0),IF(AND($G22="Vehicle Distance (e.g. Road Transport)",ISBLANK($N22),ISBLANK($O22)),VLOOKUP($H22,INDIRECT("Ref_EF_Vehicle_Distance"&amp;"_"&amp;$D22),18,0),IF($G22="Weight Distance (e.g. Freight Transport)",VLOOKUP($H22,INDIRECT("Ref_EF_Weight_Distance"&amp;"_"&amp;$D22),6,0),IF($G22="Custom Vehicle",VLOOKUP($H22,Tbl_vehical_Settings,7,0),IF($G22="Custom Fuel",VLOOKUP($M22,Tbl_Fuel_Settings,7,0),$AW22)))))))</f>
        <v>#REF!</v>
      </c>
      <c r="Y22" s="60" t="str">
        <f>IF(OR($G22="Fuel Use",$G22="Fuel Use and Vehicle Distance"),VLOOKUP($M22,INDIRECT("Ref_EF_ByFuel"&amp;"_"&amp;$D22),4,0),IF(AND($G22="Vehicle Distance (e.g. Road Transport)",$D22="UK"),VLOOKUP($H22,Ref_EF_Vehicle_Distance_UK,4,0),IF(AND($G22="Vehicle Distance (e.g. Road Transport)",OR($D22="US",$D22="Other")),VLOOKUP($H22,INDIRECT("Ref_EF_Vehicle_Distance"&amp;"_"&amp;$D22),16,0),IF(AND($G22="Vehicle Distance (e.g. Road Transport)",ISBLANK($N22),ISBLANK($O22)),VLOOKUP($H22,INDIRECT("Ref_EF_Vehicle_Distance"&amp;"_"&amp;$D22),16,0),IF($G22="Weight Distance (e.g. Freight Transport)",VLOOKUP($H22,INDIRECT("Ref_EF_Weight_Distance"&amp;"_"&amp;$D22),4,0),IF($G22="Custom Vehicle",VLOOKUP($H22,Tbl_vehical_Settings,5,0),IF($G22="Custom Fuel",VLOOKUP($M22,Tbl_Fuel_Settings,5,0),$AX22)))))))</f>
        <v>#REF!</v>
      </c>
      <c r="Z22" s="60" t="str">
        <f>IF(OR($G22="Fuel Use",$G22="Fuel Use and Vehicle Distance"),VLOOKUP($M22,INDIRECT("Ref_EF_ByFuel"&amp;"_"&amp;$D22),5,0),IF(AND($G22="Vehicle Distance (e.g. Road Transport)",$D22="UK"),VLOOKUP($H22,Ref_EF_Vehicle_Distance_UK,5,0),IF(AND($G22="Vehicle Distance (e.g. Road Transport)",OR($D22="US",$D22="Other")),VLOOKUP($H22,INDIRECT("Ref_EF_Vehicle_Distance"&amp;"_"&amp;$D22),17,0),IF(AND($G22="Vehicle Distance (e.g. Road Transport)",ISBLANK($N22),ISBLANK($O22)),VLOOKUP($H22,INDIRECT("Ref_EF_Vehicle_Distance"&amp;"_"&amp;$D22),17,0),IF($G22="Weight Distance (e.g. Freight Transport)",VLOOKUP($H22,INDIRECT("Ref_EF_Weight_Distance"&amp;"_"&amp;$D22),5,0),IF($G22="Custom Vehicle",VLOOKUP($H22,Tbl_vehical_Settings,6,0),IF($G22="Custom Fuel",VLOOKUP($M22,Tbl_Fuel_Settings,6,0),$AV22)))))))</f>
        <v>#REF!</v>
      </c>
      <c r="AA22" s="60" t="str">
        <f>IF(OR($G22="Fuel Use",$G22="Fuel Use and Vehicle Distance"),VLOOKUP($M22,INDIRECT("Ref_EF_ByFuel"&amp;"_"&amp;$D22),6,0),IF(AND($G22="Vehicle Distance (e.g. Road Transport)",$D22="UK"),VLOOKUP($H22,Ref_EF_Vehicle_Distance_UK,6,0),IF(AND($G22="Vehicle Distance (e.g. Road Transport)",OR($D22="US",$D22="Other")),VLOOKUP($H22,INDIRECT("Ref_EF_Vehicle_Distance"&amp;"_"&amp;$D22),18,0),IF(AND($G22="Vehicle Distance (e.g. Road Transport)",ISBLANK($N22),ISBLANK($O22)),VLOOKUP($H22,INDIRECT("Ref_EF_Vehicle_Distance"&amp;"_"&amp;$D22),18,0),IF($G22="Weight Distance (e.g. Freight Transport)",VLOOKUP($H22,INDIRECT("Ref_EF_Weight_Distance"&amp;"_"&amp;$D22),6,0),IF($G22="Custom Vehicle",VLOOKUP($H22,Tbl_vehical_Settings,7,0),IF($G22="Custom Fuel",VLOOKUP($M22,Tbl_Fuel_Settings,7,0),$AW22)))))))</f>
        <v>#REF!</v>
      </c>
      <c r="AB22" s="60" t="str">
        <f>IF($G22="Fuel Use",VLOOKUP($H22,INDIRECT("Ref_EF_ByFuel_CH4"&amp;"_"&amp;$D22),3,0),
IF($G22="Fuel Use and Vehicle Distance",VLOOKUP($H22,INDIRECT("Ref_EF_Vehicle_Distance"&amp;"_"&amp;$D22),3,0),IF($G22="Vehicle Distance (e.g. Road Transport)",VLOOKUP($H22,INDIRECT("Ref_EF_Vehicle_Distance"&amp;"_"&amp;$D22),IF($D22="UK",7,3),0),IF($G22="Weight Distance (e.g. Freight Transport)",VLOOKUP(VLOOKUP($H22,INDIRECT("Ref_EF_Weight_Distance"&amp;"_"&amp;$D22),8,0),INDIRECT("Ref_EF_Weight_Distance_CH4"&amp;"_"&amp;$D22),3,0),IF($G22="Custom Vehicle",VLOOKUP($H22,Tbl_vehical_Settings,3,0),IF($G22="Custom Fuel",VLOOKUP($M22,Tbl_Fuel_Settings,3,0),VLOOKUP($H22,INDIRECT("Ref_EF_Public_Transport"&amp;"_"&amp;$D22),7,0)))))))</f>
        <v>#REF!</v>
      </c>
      <c r="AC22" s="60" t="str">
        <f>IF($G22="Fuel Use",VLOOKUP($H22,INDIRECT("Ref_EF_ByFuel_CH4"&amp;"_"&amp;$D22),4,0),
IF($G22="Fuel Use and Vehicle Distance",VLOOKUP($H22,INDIRECT("Ref_EF_Vehicle_Distance"&amp;"_"&amp;$D22),4,0),IF($G22="Vehicle Distance (e.g. Road Transport)",VLOOKUP($H22,INDIRECT("Ref_EF_Vehicle_Distance"&amp;"_"&amp;$D22),IF($D22="UK",8,4),0),IF($G22="Weight Distance (e.g. Freight Transport)",VLOOKUP(VLOOKUP($H22,INDIRECT("Ref_EF_Weight_Distance"&amp;"_"&amp;$D22),8,0),INDIRECT("Ref_EF_Weight_Distance_CH4"&amp;"_"&amp;$D22),4,0),IF($G22="Custom Vehicle",VLOOKUP($H22,Tbl_vehical_Settings,6,0),IF($G22="Custom Fuel",VLOOKUP($M22,Tbl_Fuel_Settings,6,0),VLOOKUP($H22,INDIRECT("Ref_EF_Public_Transport"&amp;"_"&amp;$D22),8,0)))))))</f>
        <v>#REF!</v>
      </c>
      <c r="AD22" s="60" t="str">
        <f>IF($G22="Fuel Use",VLOOKUP($H22,INDIRECT("Ref_EF_ByFuel_CH4"&amp;"_"&amp;$D22),5,0),
IF($G22="Fuel Use and Vehicle Distance",VLOOKUP($H22,INDIRECT("Ref_EF_Vehicle_Distance"&amp;"_"&amp;$D22),5,0),IF($G22="Vehicle Distance (e.g. Road Transport)",VLOOKUP($H22,INDIRECT("Ref_EF_Vehicle_Distance"&amp;"_"&amp;$D22),IF($D22="UK",9,5),0),IF($G22="Weight Distance (e.g. Freight Transport)",VLOOKUP(VLOOKUP($H22,INDIRECT("Ref_EF_Weight_Distance"&amp;"_"&amp;$D22),8,0),INDIRECT("Ref_EF_Weight_Distance_CH4"&amp;"_"&amp;$D22),5,0),IF($G22="Custom Vehicle",VLOOKUP($H22,Tbl_vehical_Settings,7,0),IF($G22="Custom Fuel",VLOOKUP($M22,Tbl_Fuel_Settings,7,0),VLOOKUP($H22,INDIRECT("Ref_EF_Public_Transport"&amp;"_"&amp;$D22),9,0)))))))</f>
        <v>#REF!</v>
      </c>
      <c r="AE22" s="60" t="str">
        <f>IF($G22="Fuel Use",VLOOKUP($H22,INDIRECT("Ref_EF_ByFuel_CH4"&amp;"_"&amp;$D22),6,0),
IF($G22="Fuel Use and Vehicle Distance",VLOOKUP($H22,INDIRECT("Ref_EF_Vehicle_Distance"&amp;"_"&amp;$D22),6,0),IF($G22="Vehicle Distance (e.g. Road Transport)",VLOOKUP($H22,INDIRECT("Ref_EF_Vehicle_Distance"&amp;"_"&amp;$D22),IF($D22="UK",10,6),0),IF($G22="Weight Distance (e.g. Freight Transport)",VLOOKUP(VLOOKUP($H22,INDIRECT("Ref_EF_Weight_Distance"&amp;"_"&amp;$D22),8,0),INDIRECT("Ref_EF_Weight_Distance_CH4"&amp;"_"&amp;$D22),6,0),IF($G22="Custom Vehicle",VLOOKUP($H22,Tbl_vehical_Settings,4,0),IF($G22="Custom Fuel",VLOOKUP($M22,Tbl_Fuel_Settings,4,0),VLOOKUP($H22,INDIRECT("Ref_EF_Public_Transport"&amp;"_"&amp;$D22),10,0)))))))</f>
        <v>#REF!</v>
      </c>
      <c r="AF22" s="60" t="str">
        <f>IF($G22="Fuel Use",VLOOKUP($H22,INDIRECT("Ref_EF_ByFuel_CH4"&amp;"_"&amp;$D22),7,0),
IF($G22="Fuel Use and Vehicle Distance",VLOOKUP($H22,INDIRECT("Ref_EF_Vehicle_Distance"&amp;"_"&amp;$D22),7,0),IF($G22="Vehicle Distance (e.g. Road Transport)",VLOOKUP($H22,INDIRECT("Ref_EF_Vehicle_Distance"&amp;"_"&amp;$D22),IF($D22="UK",11,7),0),IF($G22="Weight Distance (e.g. Freight Transport)",VLOOKUP(VLOOKUP($H22,INDIRECT("Ref_EF_Weight_Distance"&amp;"_"&amp;$D22),8,0),INDIRECT("Ref_EF_Weight_Distance_CH4"&amp;"_"&amp;$D22),7,0),IF($G22="Custom Vehicle",VLOOKUP($H22,Tbl_vehical_Settings,6,0),IF($G22="Custom Fuel",VLOOKUP($M22,Tbl_Fuel_Settings,6,0),VLOOKUP($H22,INDIRECT("Ref_EF_Public_Transport"&amp;"_"&amp;$D22),11,0)))))))</f>
        <v>#REF!</v>
      </c>
      <c r="AG22" s="60" t="str">
        <f>IF($G22="Fuel Use",VLOOKUP($H22,INDIRECT("Ref_EF_ByFuel_CH4"&amp;"_"&amp;$D22),8,0),
IF($G22="Fuel Use and Vehicle Distance",VLOOKUP($H22,INDIRECT("Ref_EF_Vehicle_Distance"&amp;"_"&amp;$D22),8,0),IF($G22="Vehicle Distance (e.g. Road Transport)",VLOOKUP($H22,INDIRECT("Ref_EF_Vehicle_Distance"&amp;"_"&amp;$D22),IF($D22="UK",12,8),0),IF($G22="Weight Distance (e.g. Freight Transport)",VLOOKUP(VLOOKUP($H22,INDIRECT("Ref_EF_Weight_Distance"&amp;"_"&amp;$D22),8,0),INDIRECT("Ref_EF_Weight_Distance_CH4"&amp;"_"&amp;$D22),8,0),IF($G22="Custom Vehicle",VLOOKUP($H22,Tbl_vehical_Settings,7,0),IF($G22="Custom Fuel",VLOOKUP($M22,Tbl_Fuel_Settings,7,0),VLOOKUP($H22,INDIRECT("Ref_EF_Public_Transport"&amp;"_"&amp;$D22),12,0)))))))</f>
        <v>#REF!</v>
      </c>
      <c r="AH22" s="60" t="str">
        <f t="array" ref="AH22">INDEX(Ref_Master_Unit_Table,MATCH($W22,REF_To_Unit,0),MATCH('Reference - Lookup and Unit'!$A$11,Ref_From_Units,0))</f>
        <v>#REF!</v>
      </c>
      <c r="AI22" s="60" t="str">
        <f t="array" ref="AI22">INDEX(Ref_Master_Unit_Table,MATCH(IF(AND($D22="UK",$G22="Vehicle Distance (e.g. Road Transport)"),$L22,IF(ISBLANK($O22),$L22,$O22)),Ref_From_Units,0),MATCH($X22,REF_To_Unit,0))</f>
        <v>#N/A</v>
      </c>
      <c r="AJ22" s="60" t="str">
        <f t="array" ref="AJ22">INDEX(Ref_Master_Unit_Table,MATCH($Z22,REF_To_Unit,0),MATCH('Reference - Lookup and Unit'!$A$11,Ref_From_Units,0))</f>
        <v>#REF!</v>
      </c>
      <c r="AK22" s="60" t="str">
        <f t="array" ref="AK22">INDEX(Ref_Master_Unit_Table,MATCH(IF(AND($D22="UK",$G22="Vehicle Distance (e.g. Road Transport)"),$L22,IF(ISBLANK($O22),$L22,$O22)),Ref_From_Units,0),MATCH($AA22,REF_To_Unit,0))</f>
        <v>#N/A</v>
      </c>
      <c r="AL22" s="60" t="str">
        <f t="array" ref="AL22">INDEX(Ref_Master_Unit_Table,MATCH($AC22,REF_To_Unit,0),MATCH('Reference - Lookup and Unit'!$A$11,Ref_From_Units,0))</f>
        <v>#REF!</v>
      </c>
      <c r="AM22" s="60" t="str">
        <f t="array" ref="AM22">INDEX(Ref_Master_Unit_Table,MATCH(IF(OR($G22="Fuel Use",$G22="Custom Fuel"),$O22,$L22),Ref_From_Units,0),MATCH($AD22,REF_To_Unit,0))</f>
        <v>#N/A</v>
      </c>
      <c r="AN22" s="60" t="str">
        <f t="array" ref="AN22">INDEX(Ref_Master_Unit_Table,MATCH($AF22,REF_To_Unit,0),MATCH('Reference - Lookup and Unit'!$A$11,Ref_From_Units,0))</f>
        <v>#REF!</v>
      </c>
      <c r="AO22" s="60" t="str">
        <f t="array" ref="AO22">INDEX(Ref_Master_Unit_Table,MATCH(IF(OR($G22="Fuel Use",$G22="Custom Fuel"),$O22,$L22),Ref_From_Units,0),MATCH($AD22,REF_To_Unit,0))</f>
        <v>#N/A</v>
      </c>
      <c r="AP22" s="60" t="str">
        <f>VLOOKUP("CO2",INDIRECT(IF(Setting_IPCC_GWP_VERSION="1995 IPCC Second Assessment Report (SAR)","Ref_EF_IPCC_GWP_95",IF(Setting_IPCC_GWP_VERSION="2001 IPCC Third Assessment Report (TAR)","Ref_EF_IPCC_GWP_2001","Ref_EF_IPCC_GWP_2007"))),2,0)</f>
        <v>1.0000000000</v>
      </c>
      <c r="AQ2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2" s="61" t="str">
        <f>VLOOKUP("Biofuel CO2",INDIRECT(IF(Setting_IPCC_GWP_VERSION="1995 IPCC Second Assessment Report (SAR)","Ref_EF_IPCC_GWP_95",IF(Setting_IPCC_GWP_VERSION="2001 IPCC Third Assessment Report (TAR)","Ref_EF_IPCC_GWP_2001","Ref_EF_IPCC_GWP_2007"))),2,0)</f>
        <v>1.0000000000</v>
      </c>
      <c r="AT22" s="62" t="str">
        <f t="shared" si="6"/>
        <v>Ref_DD_vehicle_Passenger_</v>
      </c>
      <c r="AU22" s="62" t="str">
        <f t="shared" si="7"/>
        <v>#REF!</v>
      </c>
      <c r="AV22" s="62" t="str">
        <f t="shared" si="8"/>
        <v>#REF!</v>
      </c>
      <c r="AW22" s="62" t="str">
        <f t="shared" si="9"/>
        <v>#REF!</v>
      </c>
      <c r="AX22" s="62" t="str">
        <f t="shared" si="10"/>
        <v>#REF!</v>
      </c>
      <c r="AY22" s="62" t="str">
        <f t="shared" si="11"/>
        <v>FALSE</v>
      </c>
      <c r="AZ22" s="62" t="str">
        <f t="shared" si="12"/>
        <v/>
      </c>
      <c r="BA22" s="62" t="str">
        <f t="shared" si="13"/>
        <v/>
      </c>
      <c r="BB22" s="62" t="str">
        <f t="shared" si="14"/>
        <v/>
      </c>
      <c r="BC22" s="62" t="str">
        <f t="shared" si="15"/>
        <v/>
      </c>
      <c r="BD22" s="62" t="str">
        <f t="shared" si="16"/>
        <v/>
      </c>
      <c r="BE22" s="62" t="str">
        <f t="shared" si="17"/>
        <v/>
      </c>
      <c r="BF22" s="62" t="str">
        <f t="shared" si="18"/>
        <v/>
      </c>
      <c r="BG22" s="62" t="str">
        <f t="shared" si="19"/>
        <v/>
      </c>
      <c r="BH22" s="62" t="str">
        <f t="shared" si="20"/>
        <v/>
      </c>
      <c r="BI22" s="62" t="str">
        <f t="shared" si="21"/>
        <v/>
      </c>
      <c r="BJ22" s="62" t="str">
        <f t="shared" si="22"/>
        <v/>
      </c>
      <c r="BK22" s="62" t="str">
        <f t="shared" si="23"/>
        <v/>
      </c>
      <c r="BL22" s="62" t="str">
        <f t="shared" si="24"/>
        <v/>
      </c>
      <c r="BM22" s="63" t="str">
        <f t="shared" si="25"/>
        <v/>
      </c>
      <c r="BN22" s="62" t="str">
        <f t="shared" si="26"/>
        <v/>
      </c>
      <c r="BO22" s="62" t="str">
        <f t="shared" si="27"/>
        <v/>
      </c>
      <c r="BP22" s="62" t="str">
        <f t="shared" si="28"/>
        <v/>
      </c>
      <c r="BQ22" s="62" t="str">
        <f t="shared" si="29"/>
        <v/>
      </c>
      <c r="BR22" s="62" t="str">
        <f t="shared" si="30"/>
        <v/>
      </c>
      <c r="BS22" s="62" t="str">
        <f t="shared" si="31"/>
        <v/>
      </c>
      <c r="BT22" s="62" t="str">
        <f t="shared" si="32"/>
        <v/>
      </c>
      <c r="BU22" s="62" t="str">
        <f t="shared" si="33"/>
        <v/>
      </c>
      <c r="BV22" s="62" t="str">
        <f t="shared" si="34"/>
        <v/>
      </c>
      <c r="BW22" s="62" t="str">
        <f t="shared" si="35"/>
        <v/>
      </c>
      <c r="BX22" s="62" t="str">
        <f t="shared" si="36"/>
        <v/>
      </c>
      <c r="BY22" s="62" t="str">
        <f t="shared" si="37"/>
        <v/>
      </c>
      <c r="BZ22" s="62" t="str">
        <f t="shared" si="38"/>
        <v/>
      </c>
      <c r="CA22" s="62" t="str">
        <f t="shared" si="39"/>
        <v/>
      </c>
      <c r="CB22" s="62" t="str">
        <f t="shared" si="40"/>
        <v/>
      </c>
      <c r="CC22" s="62" t="str">
        <f t="shared" si="41"/>
        <v/>
      </c>
      <c r="CD22" s="62" t="str">
        <f t="shared" si="42"/>
        <v/>
      </c>
      <c r="CE22" s="62" t="str">
        <f t="shared" si="43"/>
        <v/>
      </c>
      <c r="CF22" s="62" t="str">
        <f t="shared" si="44"/>
        <v/>
      </c>
      <c r="CG22" s="62" t="str">
        <f t="shared" si="45"/>
        <v/>
      </c>
      <c r="CH22" s="62" t="str">
        <f t="shared" si="46"/>
        <v/>
      </c>
      <c r="CI22" s="62" t="str">
        <f t="shared" si="47"/>
        <v/>
      </c>
      <c r="CJ22" s="62" t="str">
        <f t="shared" si="48"/>
        <v/>
      </c>
      <c r="CK22" s="62" t="str">
        <f t="shared" si="49"/>
        <v/>
      </c>
      <c r="CL22" s="62" t="str">
        <f t="shared" si="50"/>
        <v/>
      </c>
      <c r="CM22" s="62" t="str">
        <f t="shared" si="51"/>
        <v/>
      </c>
      <c r="CN22" s="62" t="str">
        <f t="shared" si="52"/>
        <v/>
      </c>
      <c r="CO22" s="62" t="str">
        <f t="shared" si="53"/>
        <v/>
      </c>
      <c r="CP22" s="64" t="str">
        <f t="shared" si="54"/>
        <v>Ref_DD_DistanceUnit</v>
      </c>
      <c r="CQ22" s="62" t="str">
        <f t="shared" si="55"/>
        <v/>
      </c>
      <c r="CR22" s="64" t="str">
        <f t="shared" si="56"/>
        <v/>
      </c>
      <c r="CS22" s="65"/>
      <c r="CT22" s="8"/>
      <c r="CU22" s="8"/>
      <c r="CV22" s="8"/>
      <c r="CW22" s="8"/>
      <c r="CX22" s="8"/>
      <c r="CY22" s="8"/>
      <c r="CZ22" s="8"/>
      <c r="DA22" s="8"/>
      <c r="DB22" s="8"/>
      <c r="DC22" s="8"/>
      <c r="DD22" s="8"/>
      <c r="DE22" s="8"/>
      <c r="DF22" s="8"/>
      <c r="DG22" s="8"/>
      <c r="DH22" s="8"/>
      <c r="DI22" s="8"/>
      <c r="DJ22" s="8"/>
      <c r="DK22" s="8"/>
      <c r="DL22" s="8"/>
    </row>
    <row r="23" ht="18.0" customHeight="1">
      <c r="A23" s="8"/>
      <c r="B23" s="87"/>
      <c r="C23" s="79"/>
      <c r="D23" s="79"/>
      <c r="E23" s="79"/>
      <c r="F23" s="79"/>
      <c r="G23" s="79"/>
      <c r="H23" s="79"/>
      <c r="I23" s="80"/>
      <c r="J23" s="80"/>
      <c r="K23" s="80"/>
      <c r="L23" s="79"/>
      <c r="M23" s="79"/>
      <c r="N23" s="80"/>
      <c r="O23" s="79"/>
      <c r="P23" s="81"/>
      <c r="Q23" s="82" t="str">
        <f t="shared" si="1"/>
        <v/>
      </c>
      <c r="R23" s="82" t="str">
        <f t="shared" si="2"/>
        <v/>
      </c>
      <c r="S23" s="82" t="str">
        <f t="shared" si="3"/>
        <v/>
      </c>
      <c r="T23" s="82" t="str">
        <f t="shared" si="4"/>
        <v>0</v>
      </c>
      <c r="U23" s="83" t="str">
        <f t="shared" si="5"/>
        <v/>
      </c>
      <c r="V23" s="60" t="str">
        <f>IF(OR($G23="Fuel Use",$G23="Fuel Use and Vehicle Distance"),VLOOKUP($M23,INDIRECT("Ref_EF_ByFuel"&amp;"_"&amp;$D23),3,0),IF(AND($G23="Vehicle Distance (e.g. Road Transport)",$D23="UK"),VLOOKUP($H23,Ref_EF_Vehicle_Distance_UK,3,0),IF(AND($G23="Vehicle Distance (e.g. Road Transport)",OR($D23="US",$D23="Other")),VLOOKUP($H23,INDIRECT("Ref_EF_Vehicle_Distance"&amp;"_"&amp;$D23),15,0),IF(AND($G23="Vehicle Distance (e.g. Road Transport)",ISBLANK($N23),ISBLANK($O23)),VLOOKUP($H23,INDIRECT("Ref_EF_Vehicle_Distance"&amp;"_"&amp;$D23),15,0),IF($G23="Weight Distance (e.g. Freight Transport)",VLOOKUP($H23,INDIRECT("Ref_EF_Weight_Distance"&amp;"_"&amp;$D23),3,0),IF($G23="Custom Vehicle",VLOOKUP($H23,Tbl_vehical_Settings,2,0),IF($G23="Custom Fuel",VLOOKUP($M23,Tbl_Fuel_Settings,2,0),$AU23)))))))</f>
        <v>#REF!</v>
      </c>
      <c r="W23" s="60" t="str">
        <f>IF(OR($G23="Fuel Use",$G23="Fuel Use and Vehicle Distance"),VLOOKUP($M23,INDIRECT("Ref_EF_ByFuel"&amp;"_"&amp;$D23),5,0),IF(AND($G23="Vehicle Distance (e.g. Road Transport)",$D23="UK"),VLOOKUP($H23,Ref_EF_Vehicle_Distance_UK,5,0),IF(AND($G23="Vehicle Distance (e.g. Road Transport)",OR($D23="US",$D23="Other")),VLOOKUP($H23,INDIRECT("Ref_EF_Vehicle_Distance"&amp;"_"&amp;$D23),17,0),IF(AND($G23="Vehicle Distance (e.g. Road Transport)",ISBLANK($N23),ISBLANK($O23)),VLOOKUP($H23,INDIRECT("Ref_EF_Vehicle_Distance"&amp;"_"&amp;$D23),17,0),IF($G23="Weight Distance (e.g. Freight Transport)",VLOOKUP($H23,INDIRECT("Ref_EF_Weight_Distance"&amp;"_"&amp;$D23),5,0),IF($G23="Custom Vehicle",VLOOKUP($H23,Tbl_vehical_Settings,6,0),IF($G23="Custom Fuel",VLOOKUP($M23,Tbl_Fuel_Settings,6,0),$AV23)))))))</f>
        <v>#REF!</v>
      </c>
      <c r="X23" s="60" t="str">
        <f>IF(OR($G23="Fuel Use",$G23="Fuel Use and Vehicle Distance"),VLOOKUP($M23,INDIRECT("Ref_EF_ByFuel"&amp;"_"&amp;$D23),6,0),IF(AND($G23="Vehicle Distance (e.g. Road Transport)",$D23="UK"),VLOOKUP($H23,Ref_EF_Vehicle_Distance_UK,6,0),IF(AND($G23="Vehicle Distance (e.g. Road Transport)",OR($D23="US",$D23="Other")),VLOOKUP($H23,INDIRECT("Ref_EF_Vehicle_Distance"&amp;"_"&amp;$D23),18,0),IF(AND($G23="Vehicle Distance (e.g. Road Transport)",ISBLANK($N23),ISBLANK($O23)),VLOOKUP($H23,INDIRECT("Ref_EF_Vehicle_Distance"&amp;"_"&amp;$D23),18,0),IF($G23="Weight Distance (e.g. Freight Transport)",VLOOKUP($H23,INDIRECT("Ref_EF_Weight_Distance"&amp;"_"&amp;$D23),6,0),IF($G23="Custom Vehicle",VLOOKUP($H23,Tbl_vehical_Settings,7,0),IF($G23="Custom Fuel",VLOOKUP($M23,Tbl_Fuel_Settings,7,0),$AW23)))))))</f>
        <v>#REF!</v>
      </c>
      <c r="Y23" s="60" t="str">
        <f>IF(OR($G23="Fuel Use",$G23="Fuel Use and Vehicle Distance"),VLOOKUP($M23,INDIRECT("Ref_EF_ByFuel"&amp;"_"&amp;$D23),4,0),IF(AND($G23="Vehicle Distance (e.g. Road Transport)",$D23="UK"),VLOOKUP($H23,Ref_EF_Vehicle_Distance_UK,4,0),IF(AND($G23="Vehicle Distance (e.g. Road Transport)",OR($D23="US",$D23="Other")),VLOOKUP($H23,INDIRECT("Ref_EF_Vehicle_Distance"&amp;"_"&amp;$D23),16,0),IF(AND($G23="Vehicle Distance (e.g. Road Transport)",ISBLANK($N23),ISBLANK($O23)),VLOOKUP($H23,INDIRECT("Ref_EF_Vehicle_Distance"&amp;"_"&amp;$D23),16,0),IF($G23="Weight Distance (e.g. Freight Transport)",VLOOKUP($H23,INDIRECT("Ref_EF_Weight_Distance"&amp;"_"&amp;$D23),4,0),IF($G23="Custom Vehicle",VLOOKUP($H23,Tbl_vehical_Settings,5,0),IF($G23="Custom Fuel",VLOOKUP($M23,Tbl_Fuel_Settings,5,0),$AX23)))))))</f>
        <v>#REF!</v>
      </c>
      <c r="Z23" s="60" t="str">
        <f>IF(OR($G23="Fuel Use",$G23="Fuel Use and Vehicle Distance"),VLOOKUP($M23,INDIRECT("Ref_EF_ByFuel"&amp;"_"&amp;$D23),5,0),IF(AND($G23="Vehicle Distance (e.g. Road Transport)",$D23="UK"),VLOOKUP($H23,Ref_EF_Vehicle_Distance_UK,5,0),IF(AND($G23="Vehicle Distance (e.g. Road Transport)",OR($D23="US",$D23="Other")),VLOOKUP($H23,INDIRECT("Ref_EF_Vehicle_Distance"&amp;"_"&amp;$D23),17,0),IF(AND($G23="Vehicle Distance (e.g. Road Transport)",ISBLANK($N23),ISBLANK($O23)),VLOOKUP($H23,INDIRECT("Ref_EF_Vehicle_Distance"&amp;"_"&amp;$D23),17,0),IF($G23="Weight Distance (e.g. Freight Transport)",VLOOKUP($H23,INDIRECT("Ref_EF_Weight_Distance"&amp;"_"&amp;$D23),5,0),IF($G23="Custom Vehicle",VLOOKUP($H23,Tbl_vehical_Settings,6,0),IF($G23="Custom Fuel",VLOOKUP($M23,Tbl_Fuel_Settings,6,0),$AV23)))))))</f>
        <v>#REF!</v>
      </c>
      <c r="AA23" s="60" t="str">
        <f>IF(OR($G23="Fuel Use",$G23="Fuel Use and Vehicle Distance"),VLOOKUP($M23,INDIRECT("Ref_EF_ByFuel"&amp;"_"&amp;$D23),6,0),IF(AND($G23="Vehicle Distance (e.g. Road Transport)",$D23="UK"),VLOOKUP($H23,Ref_EF_Vehicle_Distance_UK,6,0),IF(AND($G23="Vehicle Distance (e.g. Road Transport)",OR($D23="US",$D23="Other")),VLOOKUP($H23,INDIRECT("Ref_EF_Vehicle_Distance"&amp;"_"&amp;$D23),18,0),IF(AND($G23="Vehicle Distance (e.g. Road Transport)",ISBLANK($N23),ISBLANK($O23)),VLOOKUP($H23,INDIRECT("Ref_EF_Vehicle_Distance"&amp;"_"&amp;$D23),18,0),IF($G23="Weight Distance (e.g. Freight Transport)",VLOOKUP($H23,INDIRECT("Ref_EF_Weight_Distance"&amp;"_"&amp;$D23),6,0),IF($G23="Custom Vehicle",VLOOKUP($H23,Tbl_vehical_Settings,7,0),IF($G23="Custom Fuel",VLOOKUP($M23,Tbl_Fuel_Settings,7,0),$AW23)))))))</f>
        <v>#REF!</v>
      </c>
      <c r="AB23" s="60" t="str">
        <f>IF($G23="Fuel Use",VLOOKUP($H23,INDIRECT("Ref_EF_ByFuel_CH4"&amp;"_"&amp;$D23),3,0),
IF($G23="Fuel Use and Vehicle Distance",VLOOKUP($H23,INDIRECT("Ref_EF_Vehicle_Distance"&amp;"_"&amp;$D23),3,0),IF($G23="Vehicle Distance (e.g. Road Transport)",VLOOKUP($H23,INDIRECT("Ref_EF_Vehicle_Distance"&amp;"_"&amp;$D23),IF($D23="UK",7,3),0),IF($G23="Weight Distance (e.g. Freight Transport)",VLOOKUP(VLOOKUP($H23,INDIRECT("Ref_EF_Weight_Distance"&amp;"_"&amp;$D23),8,0),INDIRECT("Ref_EF_Weight_Distance_CH4"&amp;"_"&amp;$D23),3,0),IF($G23="Custom Vehicle",VLOOKUP($H23,Tbl_vehical_Settings,3,0),IF($G23="Custom Fuel",VLOOKUP($M23,Tbl_Fuel_Settings,3,0),VLOOKUP($H23,INDIRECT("Ref_EF_Public_Transport"&amp;"_"&amp;$D23),7,0)))))))</f>
        <v>#REF!</v>
      </c>
      <c r="AC23" s="60" t="str">
        <f>IF($G23="Fuel Use",VLOOKUP($H23,INDIRECT("Ref_EF_ByFuel_CH4"&amp;"_"&amp;$D23),4,0),
IF($G23="Fuel Use and Vehicle Distance",VLOOKUP($H23,INDIRECT("Ref_EF_Vehicle_Distance"&amp;"_"&amp;$D23),4,0),IF($G23="Vehicle Distance (e.g. Road Transport)",VLOOKUP($H23,INDIRECT("Ref_EF_Vehicle_Distance"&amp;"_"&amp;$D23),IF($D23="UK",8,4),0),IF($G23="Weight Distance (e.g. Freight Transport)",VLOOKUP(VLOOKUP($H23,INDIRECT("Ref_EF_Weight_Distance"&amp;"_"&amp;$D23),8,0),INDIRECT("Ref_EF_Weight_Distance_CH4"&amp;"_"&amp;$D23),4,0),IF($G23="Custom Vehicle",VLOOKUP($H23,Tbl_vehical_Settings,6,0),IF($G23="Custom Fuel",VLOOKUP($M23,Tbl_Fuel_Settings,6,0),VLOOKUP($H23,INDIRECT("Ref_EF_Public_Transport"&amp;"_"&amp;$D23),8,0)))))))</f>
        <v>#REF!</v>
      </c>
      <c r="AD23" s="60" t="str">
        <f>IF($G23="Fuel Use",VLOOKUP($H23,INDIRECT("Ref_EF_ByFuel_CH4"&amp;"_"&amp;$D23),5,0),
IF($G23="Fuel Use and Vehicle Distance",VLOOKUP($H23,INDIRECT("Ref_EF_Vehicle_Distance"&amp;"_"&amp;$D23),5,0),IF($G23="Vehicle Distance (e.g. Road Transport)",VLOOKUP($H23,INDIRECT("Ref_EF_Vehicle_Distance"&amp;"_"&amp;$D23),IF($D23="UK",9,5),0),IF($G23="Weight Distance (e.g. Freight Transport)",VLOOKUP(VLOOKUP($H23,INDIRECT("Ref_EF_Weight_Distance"&amp;"_"&amp;$D23),8,0),INDIRECT("Ref_EF_Weight_Distance_CH4"&amp;"_"&amp;$D23),5,0),IF($G23="Custom Vehicle",VLOOKUP($H23,Tbl_vehical_Settings,7,0),IF($G23="Custom Fuel",VLOOKUP($M23,Tbl_Fuel_Settings,7,0),VLOOKUP($H23,INDIRECT("Ref_EF_Public_Transport"&amp;"_"&amp;$D23),9,0)))))))</f>
        <v>#REF!</v>
      </c>
      <c r="AE23" s="60" t="str">
        <f>IF($G23="Fuel Use",VLOOKUP($H23,INDIRECT("Ref_EF_ByFuel_CH4"&amp;"_"&amp;$D23),6,0),
IF($G23="Fuel Use and Vehicle Distance",VLOOKUP($H23,INDIRECT("Ref_EF_Vehicle_Distance"&amp;"_"&amp;$D23),6,0),IF($G23="Vehicle Distance (e.g. Road Transport)",VLOOKUP($H23,INDIRECT("Ref_EF_Vehicle_Distance"&amp;"_"&amp;$D23),IF($D23="UK",10,6),0),IF($G23="Weight Distance (e.g. Freight Transport)",VLOOKUP(VLOOKUP($H23,INDIRECT("Ref_EF_Weight_Distance"&amp;"_"&amp;$D23),8,0),INDIRECT("Ref_EF_Weight_Distance_CH4"&amp;"_"&amp;$D23),6,0),IF($G23="Custom Vehicle",VLOOKUP($H23,Tbl_vehical_Settings,4,0),IF($G23="Custom Fuel",VLOOKUP($M23,Tbl_Fuel_Settings,4,0),VLOOKUP($H23,INDIRECT("Ref_EF_Public_Transport"&amp;"_"&amp;$D23),10,0)))))))</f>
        <v>#REF!</v>
      </c>
      <c r="AF23" s="60" t="str">
        <f>IF($G23="Fuel Use",VLOOKUP($H23,INDIRECT("Ref_EF_ByFuel_CH4"&amp;"_"&amp;$D23),7,0),
IF($G23="Fuel Use and Vehicle Distance",VLOOKUP($H23,INDIRECT("Ref_EF_Vehicle_Distance"&amp;"_"&amp;$D23),7,0),IF($G23="Vehicle Distance (e.g. Road Transport)",VLOOKUP($H23,INDIRECT("Ref_EF_Vehicle_Distance"&amp;"_"&amp;$D23),IF($D23="UK",11,7),0),IF($G23="Weight Distance (e.g. Freight Transport)",VLOOKUP(VLOOKUP($H23,INDIRECT("Ref_EF_Weight_Distance"&amp;"_"&amp;$D23),8,0),INDIRECT("Ref_EF_Weight_Distance_CH4"&amp;"_"&amp;$D23),7,0),IF($G23="Custom Vehicle",VLOOKUP($H23,Tbl_vehical_Settings,6,0),IF($G23="Custom Fuel",VLOOKUP($M23,Tbl_Fuel_Settings,6,0),VLOOKUP($H23,INDIRECT("Ref_EF_Public_Transport"&amp;"_"&amp;$D23),11,0)))))))</f>
        <v>#REF!</v>
      </c>
      <c r="AG23" s="60" t="str">
        <f>IF($G23="Fuel Use",VLOOKUP($H23,INDIRECT("Ref_EF_ByFuel_CH4"&amp;"_"&amp;$D23),8,0),
IF($G23="Fuel Use and Vehicle Distance",VLOOKUP($H23,INDIRECT("Ref_EF_Vehicle_Distance"&amp;"_"&amp;$D23),8,0),IF($G23="Vehicle Distance (e.g. Road Transport)",VLOOKUP($H23,INDIRECT("Ref_EF_Vehicle_Distance"&amp;"_"&amp;$D23),IF($D23="UK",12,8),0),IF($G23="Weight Distance (e.g. Freight Transport)",VLOOKUP(VLOOKUP($H23,INDIRECT("Ref_EF_Weight_Distance"&amp;"_"&amp;$D23),8,0),INDIRECT("Ref_EF_Weight_Distance_CH4"&amp;"_"&amp;$D23),8,0),IF($G23="Custom Vehicle",VLOOKUP($H23,Tbl_vehical_Settings,7,0),IF($G23="Custom Fuel",VLOOKUP($M23,Tbl_Fuel_Settings,7,0),VLOOKUP($H23,INDIRECT("Ref_EF_Public_Transport"&amp;"_"&amp;$D23),12,0)))))))</f>
        <v>#REF!</v>
      </c>
      <c r="AH23" s="60" t="str">
        <f t="array" ref="AH23">INDEX(Ref_Master_Unit_Table,MATCH($W23,REF_To_Unit,0),MATCH('Reference - Lookup and Unit'!$A$11,Ref_From_Units,0))</f>
        <v>#REF!</v>
      </c>
      <c r="AI23" s="60" t="str">
        <f t="array" ref="AI23">INDEX(Ref_Master_Unit_Table,MATCH(IF(AND($D23="UK",$G23="Vehicle Distance (e.g. Road Transport)"),$L23,IF(ISBLANK($O23),$L23,$O23)),Ref_From_Units,0),MATCH($X23,REF_To_Unit,0))</f>
        <v>#N/A</v>
      </c>
      <c r="AJ23" s="60" t="str">
        <f t="array" ref="AJ23">INDEX(Ref_Master_Unit_Table,MATCH($Z23,REF_To_Unit,0),MATCH('Reference - Lookup and Unit'!$A$11,Ref_From_Units,0))</f>
        <v>#REF!</v>
      </c>
      <c r="AK23" s="60" t="str">
        <f t="array" ref="AK23">INDEX(Ref_Master_Unit_Table,MATCH(IF(AND($D23="UK",$G23="Vehicle Distance (e.g. Road Transport)"),$L23,IF(ISBLANK($O23),$L23,$O23)),Ref_From_Units,0),MATCH($AA23,REF_To_Unit,0))</f>
        <v>#N/A</v>
      </c>
      <c r="AL23" s="60" t="str">
        <f t="array" ref="AL23">INDEX(Ref_Master_Unit_Table,MATCH($AC23,REF_To_Unit,0),MATCH('Reference - Lookup and Unit'!$A$11,Ref_From_Units,0))</f>
        <v>#REF!</v>
      </c>
      <c r="AM23" s="60" t="str">
        <f t="array" ref="AM23">INDEX(Ref_Master_Unit_Table,MATCH(IF(OR($G23="Fuel Use",$G23="Custom Fuel"),$O23,$L23),Ref_From_Units,0),MATCH($AD23,REF_To_Unit,0))</f>
        <v>#N/A</v>
      </c>
      <c r="AN23" s="60" t="str">
        <f t="array" ref="AN23">INDEX(Ref_Master_Unit_Table,MATCH($AF23,REF_To_Unit,0),MATCH('Reference - Lookup and Unit'!$A$11,Ref_From_Units,0))</f>
        <v>#REF!</v>
      </c>
      <c r="AO23" s="60" t="str">
        <f t="array" ref="AO23">INDEX(Ref_Master_Unit_Table,MATCH(IF(OR($G23="Fuel Use",$G23="Custom Fuel"),$O23,$L23),Ref_From_Units,0),MATCH($AD23,REF_To_Unit,0))</f>
        <v>#N/A</v>
      </c>
      <c r="AP23" s="60" t="str">
        <f>VLOOKUP("CO2",INDIRECT(IF(Setting_IPCC_GWP_VERSION="1995 IPCC Second Assessment Report (SAR)","Ref_EF_IPCC_GWP_95",IF(Setting_IPCC_GWP_VERSION="2001 IPCC Third Assessment Report (TAR)","Ref_EF_IPCC_GWP_2001","Ref_EF_IPCC_GWP_2007"))),2,0)</f>
        <v>1.0000000000</v>
      </c>
      <c r="AQ2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3" s="61" t="str">
        <f>VLOOKUP("Biofuel CO2",INDIRECT(IF(Setting_IPCC_GWP_VERSION="1995 IPCC Second Assessment Report (SAR)","Ref_EF_IPCC_GWP_95",IF(Setting_IPCC_GWP_VERSION="2001 IPCC Third Assessment Report (TAR)","Ref_EF_IPCC_GWP_2001","Ref_EF_IPCC_GWP_2007"))),2,0)</f>
        <v>1.0000000000</v>
      </c>
      <c r="AT23" s="62" t="str">
        <f t="shared" si="6"/>
        <v>Ref_DD_vehicle_Passenger_</v>
      </c>
      <c r="AU23" s="62" t="str">
        <f t="shared" si="7"/>
        <v>#REF!</v>
      </c>
      <c r="AV23" s="62" t="str">
        <f t="shared" si="8"/>
        <v>#REF!</v>
      </c>
      <c r="AW23" s="62" t="str">
        <f t="shared" si="9"/>
        <v>#REF!</v>
      </c>
      <c r="AX23" s="62" t="str">
        <f t="shared" si="10"/>
        <v>#REF!</v>
      </c>
      <c r="AY23" s="62" t="str">
        <f t="shared" si="11"/>
        <v>FALSE</v>
      </c>
      <c r="AZ23" s="62" t="str">
        <f t="shared" si="12"/>
        <v/>
      </c>
      <c r="BA23" s="62" t="str">
        <f t="shared" si="13"/>
        <v/>
      </c>
      <c r="BB23" s="62" t="str">
        <f t="shared" si="14"/>
        <v/>
      </c>
      <c r="BC23" s="62" t="str">
        <f t="shared" si="15"/>
        <v/>
      </c>
      <c r="BD23" s="62" t="str">
        <f t="shared" si="16"/>
        <v/>
      </c>
      <c r="BE23" s="62" t="str">
        <f t="shared" si="17"/>
        <v/>
      </c>
      <c r="BF23" s="62" t="str">
        <f t="shared" si="18"/>
        <v/>
      </c>
      <c r="BG23" s="62" t="str">
        <f t="shared" si="19"/>
        <v/>
      </c>
      <c r="BH23" s="62" t="str">
        <f t="shared" si="20"/>
        <v/>
      </c>
      <c r="BI23" s="62" t="str">
        <f t="shared" si="21"/>
        <v/>
      </c>
      <c r="BJ23" s="62" t="str">
        <f t="shared" si="22"/>
        <v/>
      </c>
      <c r="BK23" s="62" t="str">
        <f t="shared" si="23"/>
        <v/>
      </c>
      <c r="BL23" s="62" t="str">
        <f t="shared" si="24"/>
        <v/>
      </c>
      <c r="BM23" s="63" t="str">
        <f t="shared" si="25"/>
        <v/>
      </c>
      <c r="BN23" s="62" t="str">
        <f t="shared" si="26"/>
        <v/>
      </c>
      <c r="BO23" s="62" t="str">
        <f t="shared" si="27"/>
        <v/>
      </c>
      <c r="BP23" s="62" t="str">
        <f t="shared" si="28"/>
        <v/>
      </c>
      <c r="BQ23" s="62" t="str">
        <f t="shared" si="29"/>
        <v/>
      </c>
      <c r="BR23" s="62" t="str">
        <f t="shared" si="30"/>
        <v/>
      </c>
      <c r="BS23" s="62" t="str">
        <f t="shared" si="31"/>
        <v/>
      </c>
      <c r="BT23" s="62" t="str">
        <f t="shared" si="32"/>
        <v/>
      </c>
      <c r="BU23" s="62" t="str">
        <f t="shared" si="33"/>
        <v/>
      </c>
      <c r="BV23" s="62" t="str">
        <f t="shared" si="34"/>
        <v/>
      </c>
      <c r="BW23" s="62" t="str">
        <f t="shared" si="35"/>
        <v/>
      </c>
      <c r="BX23" s="62" t="str">
        <f t="shared" si="36"/>
        <v/>
      </c>
      <c r="BY23" s="62" t="str">
        <f t="shared" si="37"/>
        <v/>
      </c>
      <c r="BZ23" s="62" t="str">
        <f t="shared" si="38"/>
        <v/>
      </c>
      <c r="CA23" s="62" t="str">
        <f t="shared" si="39"/>
        <v/>
      </c>
      <c r="CB23" s="62" t="str">
        <f t="shared" si="40"/>
        <v/>
      </c>
      <c r="CC23" s="62" t="str">
        <f t="shared" si="41"/>
        <v/>
      </c>
      <c r="CD23" s="62" t="str">
        <f t="shared" si="42"/>
        <v/>
      </c>
      <c r="CE23" s="62" t="str">
        <f t="shared" si="43"/>
        <v/>
      </c>
      <c r="CF23" s="62" t="str">
        <f t="shared" si="44"/>
        <v/>
      </c>
      <c r="CG23" s="62" t="str">
        <f t="shared" si="45"/>
        <v/>
      </c>
      <c r="CH23" s="62" t="str">
        <f t="shared" si="46"/>
        <v/>
      </c>
      <c r="CI23" s="62" t="str">
        <f t="shared" si="47"/>
        <v/>
      </c>
      <c r="CJ23" s="62" t="str">
        <f t="shared" si="48"/>
        <v/>
      </c>
      <c r="CK23" s="62" t="str">
        <f t="shared" si="49"/>
        <v/>
      </c>
      <c r="CL23" s="62" t="str">
        <f t="shared" si="50"/>
        <v/>
      </c>
      <c r="CM23" s="62" t="str">
        <f t="shared" si="51"/>
        <v/>
      </c>
      <c r="CN23" s="62" t="str">
        <f t="shared" si="52"/>
        <v/>
      </c>
      <c r="CO23" s="62" t="str">
        <f t="shared" si="53"/>
        <v/>
      </c>
      <c r="CP23" s="64" t="str">
        <f t="shared" si="54"/>
        <v>Ref_DD_DistanceUnit</v>
      </c>
      <c r="CQ23" s="62" t="str">
        <f t="shared" si="55"/>
        <v/>
      </c>
      <c r="CR23" s="64" t="str">
        <f t="shared" si="56"/>
        <v/>
      </c>
      <c r="CS23" s="65"/>
      <c r="CT23" s="8"/>
      <c r="CU23" s="8"/>
      <c r="CV23" s="8"/>
      <c r="CW23" s="8"/>
      <c r="CX23" s="8"/>
      <c r="CY23" s="8"/>
      <c r="CZ23" s="8"/>
      <c r="DA23" s="8"/>
      <c r="DB23" s="8"/>
      <c r="DC23" s="8"/>
      <c r="DD23" s="8"/>
      <c r="DE23" s="8"/>
      <c r="DF23" s="8"/>
      <c r="DG23" s="8"/>
      <c r="DH23" s="8"/>
      <c r="DI23" s="8"/>
      <c r="DJ23" s="8"/>
      <c r="DK23" s="8"/>
      <c r="DL23" s="8"/>
    </row>
    <row r="24" ht="18.0" customHeight="1">
      <c r="A24" s="8"/>
      <c r="B24" s="87"/>
      <c r="C24" s="79"/>
      <c r="D24" s="79"/>
      <c r="E24" s="79"/>
      <c r="F24" s="79"/>
      <c r="G24" s="79"/>
      <c r="H24" s="79"/>
      <c r="I24" s="80"/>
      <c r="J24" s="80"/>
      <c r="K24" s="80"/>
      <c r="L24" s="79"/>
      <c r="M24" s="79"/>
      <c r="N24" s="80"/>
      <c r="O24" s="79"/>
      <c r="P24" s="81"/>
      <c r="Q24" s="82" t="str">
        <f t="shared" si="1"/>
        <v/>
      </c>
      <c r="R24" s="82" t="str">
        <f t="shared" si="2"/>
        <v/>
      </c>
      <c r="S24" s="82" t="str">
        <f t="shared" si="3"/>
        <v/>
      </c>
      <c r="T24" s="82" t="str">
        <f t="shared" si="4"/>
        <v>0</v>
      </c>
      <c r="U24" s="83" t="str">
        <f t="shared" si="5"/>
        <v/>
      </c>
      <c r="V24" s="60" t="str">
        <f>IF(OR($G24="Fuel Use",$G24="Fuel Use and Vehicle Distance"),VLOOKUP($M24,INDIRECT("Ref_EF_ByFuel"&amp;"_"&amp;$D24),3,0),IF(AND($G24="Vehicle Distance (e.g. Road Transport)",$D24="UK"),VLOOKUP($H24,Ref_EF_Vehicle_Distance_UK,3,0),IF(AND($G24="Vehicle Distance (e.g. Road Transport)",OR($D24="US",$D24="Other")),VLOOKUP($H24,INDIRECT("Ref_EF_Vehicle_Distance"&amp;"_"&amp;$D24),15,0),IF(AND($G24="Vehicle Distance (e.g. Road Transport)",ISBLANK($N24),ISBLANK($O24)),VLOOKUP($H24,INDIRECT("Ref_EF_Vehicle_Distance"&amp;"_"&amp;$D24),15,0),IF($G24="Weight Distance (e.g. Freight Transport)",VLOOKUP($H24,INDIRECT("Ref_EF_Weight_Distance"&amp;"_"&amp;$D24),3,0),IF($G24="Custom Vehicle",VLOOKUP($H24,Tbl_vehical_Settings,2,0),IF($G24="Custom Fuel",VLOOKUP($M24,Tbl_Fuel_Settings,2,0),$AU24)))))))</f>
        <v>#REF!</v>
      </c>
      <c r="W24" s="60" t="str">
        <f>IF(OR($G24="Fuel Use",$G24="Fuel Use and Vehicle Distance"),VLOOKUP($M24,INDIRECT("Ref_EF_ByFuel"&amp;"_"&amp;$D24),5,0),IF(AND($G24="Vehicle Distance (e.g. Road Transport)",$D24="UK"),VLOOKUP($H24,Ref_EF_Vehicle_Distance_UK,5,0),IF(AND($G24="Vehicle Distance (e.g. Road Transport)",OR($D24="US",$D24="Other")),VLOOKUP($H24,INDIRECT("Ref_EF_Vehicle_Distance"&amp;"_"&amp;$D24),17,0),IF(AND($G24="Vehicle Distance (e.g. Road Transport)",ISBLANK($N24),ISBLANK($O24)),VLOOKUP($H24,INDIRECT("Ref_EF_Vehicle_Distance"&amp;"_"&amp;$D24),17,0),IF($G24="Weight Distance (e.g. Freight Transport)",VLOOKUP($H24,INDIRECT("Ref_EF_Weight_Distance"&amp;"_"&amp;$D24),5,0),IF($G24="Custom Vehicle",VLOOKUP($H24,Tbl_vehical_Settings,6,0),IF($G24="Custom Fuel",VLOOKUP($M24,Tbl_Fuel_Settings,6,0),$AV24)))))))</f>
        <v>#REF!</v>
      </c>
      <c r="X24" s="60" t="str">
        <f>IF(OR($G24="Fuel Use",$G24="Fuel Use and Vehicle Distance"),VLOOKUP($M24,INDIRECT("Ref_EF_ByFuel"&amp;"_"&amp;$D24),6,0),IF(AND($G24="Vehicle Distance (e.g. Road Transport)",$D24="UK"),VLOOKUP($H24,Ref_EF_Vehicle_Distance_UK,6,0),IF(AND($G24="Vehicle Distance (e.g. Road Transport)",OR($D24="US",$D24="Other")),VLOOKUP($H24,INDIRECT("Ref_EF_Vehicle_Distance"&amp;"_"&amp;$D24),18,0),IF(AND($G24="Vehicle Distance (e.g. Road Transport)",ISBLANK($N24),ISBLANK($O24)),VLOOKUP($H24,INDIRECT("Ref_EF_Vehicle_Distance"&amp;"_"&amp;$D24),18,0),IF($G24="Weight Distance (e.g. Freight Transport)",VLOOKUP($H24,INDIRECT("Ref_EF_Weight_Distance"&amp;"_"&amp;$D24),6,0),IF($G24="Custom Vehicle",VLOOKUP($H24,Tbl_vehical_Settings,7,0),IF($G24="Custom Fuel",VLOOKUP($M24,Tbl_Fuel_Settings,7,0),$AW24)))))))</f>
        <v>#REF!</v>
      </c>
      <c r="Y24" s="60" t="str">
        <f>IF(OR($G24="Fuel Use",$G24="Fuel Use and Vehicle Distance"),VLOOKUP($M24,INDIRECT("Ref_EF_ByFuel"&amp;"_"&amp;$D24),4,0),IF(AND($G24="Vehicle Distance (e.g. Road Transport)",$D24="UK"),VLOOKUP($H24,Ref_EF_Vehicle_Distance_UK,4,0),IF(AND($G24="Vehicle Distance (e.g. Road Transport)",OR($D24="US",$D24="Other")),VLOOKUP($H24,INDIRECT("Ref_EF_Vehicle_Distance"&amp;"_"&amp;$D24),16,0),IF(AND($G24="Vehicle Distance (e.g. Road Transport)",ISBLANK($N24),ISBLANK($O24)),VLOOKUP($H24,INDIRECT("Ref_EF_Vehicle_Distance"&amp;"_"&amp;$D24),16,0),IF($G24="Weight Distance (e.g. Freight Transport)",VLOOKUP($H24,INDIRECT("Ref_EF_Weight_Distance"&amp;"_"&amp;$D24),4,0),IF($G24="Custom Vehicle",VLOOKUP($H24,Tbl_vehical_Settings,5,0),IF($G24="Custom Fuel",VLOOKUP($M24,Tbl_Fuel_Settings,5,0),$AX24)))))))</f>
        <v>#REF!</v>
      </c>
      <c r="Z24" s="60" t="str">
        <f>IF(OR($G24="Fuel Use",$G24="Fuel Use and Vehicle Distance"),VLOOKUP($M24,INDIRECT("Ref_EF_ByFuel"&amp;"_"&amp;$D24),5,0),IF(AND($G24="Vehicle Distance (e.g. Road Transport)",$D24="UK"),VLOOKUP($H24,Ref_EF_Vehicle_Distance_UK,5,0),IF(AND($G24="Vehicle Distance (e.g. Road Transport)",OR($D24="US",$D24="Other")),VLOOKUP($H24,INDIRECT("Ref_EF_Vehicle_Distance"&amp;"_"&amp;$D24),17,0),IF(AND($G24="Vehicle Distance (e.g. Road Transport)",ISBLANK($N24),ISBLANK($O24)),VLOOKUP($H24,INDIRECT("Ref_EF_Vehicle_Distance"&amp;"_"&amp;$D24),17,0),IF($G24="Weight Distance (e.g. Freight Transport)",VLOOKUP($H24,INDIRECT("Ref_EF_Weight_Distance"&amp;"_"&amp;$D24),5,0),IF($G24="Custom Vehicle",VLOOKUP($H24,Tbl_vehical_Settings,6,0),IF($G24="Custom Fuel",VLOOKUP($M24,Tbl_Fuel_Settings,6,0),$AV24)))))))</f>
        <v>#REF!</v>
      </c>
      <c r="AA24" s="60" t="str">
        <f>IF(OR($G24="Fuel Use",$G24="Fuel Use and Vehicle Distance"),VLOOKUP($M24,INDIRECT("Ref_EF_ByFuel"&amp;"_"&amp;$D24),6,0),IF(AND($G24="Vehicle Distance (e.g. Road Transport)",$D24="UK"),VLOOKUP($H24,Ref_EF_Vehicle_Distance_UK,6,0),IF(AND($G24="Vehicle Distance (e.g. Road Transport)",OR($D24="US",$D24="Other")),VLOOKUP($H24,INDIRECT("Ref_EF_Vehicle_Distance"&amp;"_"&amp;$D24),18,0),IF(AND($G24="Vehicle Distance (e.g. Road Transport)",ISBLANK($N24),ISBLANK($O24)),VLOOKUP($H24,INDIRECT("Ref_EF_Vehicle_Distance"&amp;"_"&amp;$D24),18,0),IF($G24="Weight Distance (e.g. Freight Transport)",VLOOKUP($H24,INDIRECT("Ref_EF_Weight_Distance"&amp;"_"&amp;$D24),6,0),IF($G24="Custom Vehicle",VLOOKUP($H24,Tbl_vehical_Settings,7,0),IF($G24="Custom Fuel",VLOOKUP($M24,Tbl_Fuel_Settings,7,0),$AW24)))))))</f>
        <v>#REF!</v>
      </c>
      <c r="AB24" s="60" t="str">
        <f>IF($G24="Fuel Use",VLOOKUP($H24,INDIRECT("Ref_EF_ByFuel_CH4"&amp;"_"&amp;$D24),3,0),
IF($G24="Fuel Use and Vehicle Distance",VLOOKUP($H24,INDIRECT("Ref_EF_Vehicle_Distance"&amp;"_"&amp;$D24),3,0),IF($G24="Vehicle Distance (e.g. Road Transport)",VLOOKUP($H24,INDIRECT("Ref_EF_Vehicle_Distance"&amp;"_"&amp;$D24),IF($D24="UK",7,3),0),IF($G24="Weight Distance (e.g. Freight Transport)",VLOOKUP(VLOOKUP($H24,INDIRECT("Ref_EF_Weight_Distance"&amp;"_"&amp;$D24),8,0),INDIRECT("Ref_EF_Weight_Distance_CH4"&amp;"_"&amp;$D24),3,0),IF($G24="Custom Vehicle",VLOOKUP($H24,Tbl_vehical_Settings,3,0),IF($G24="Custom Fuel",VLOOKUP($M24,Tbl_Fuel_Settings,3,0),VLOOKUP($H24,INDIRECT("Ref_EF_Public_Transport"&amp;"_"&amp;$D24),7,0)))))))</f>
        <v>#REF!</v>
      </c>
      <c r="AC24" s="60" t="str">
        <f>IF($G24="Fuel Use",VLOOKUP($H24,INDIRECT("Ref_EF_ByFuel_CH4"&amp;"_"&amp;$D24),4,0),
IF($G24="Fuel Use and Vehicle Distance",VLOOKUP($H24,INDIRECT("Ref_EF_Vehicle_Distance"&amp;"_"&amp;$D24),4,0),IF($G24="Vehicle Distance (e.g. Road Transport)",VLOOKUP($H24,INDIRECT("Ref_EF_Vehicle_Distance"&amp;"_"&amp;$D24),IF($D24="UK",8,4),0),IF($G24="Weight Distance (e.g. Freight Transport)",VLOOKUP(VLOOKUP($H24,INDIRECT("Ref_EF_Weight_Distance"&amp;"_"&amp;$D24),8,0),INDIRECT("Ref_EF_Weight_Distance_CH4"&amp;"_"&amp;$D24),4,0),IF($G24="Custom Vehicle",VLOOKUP($H24,Tbl_vehical_Settings,6,0),IF($G24="Custom Fuel",VLOOKUP($M24,Tbl_Fuel_Settings,6,0),VLOOKUP($H24,INDIRECT("Ref_EF_Public_Transport"&amp;"_"&amp;$D24),8,0)))))))</f>
        <v>#REF!</v>
      </c>
      <c r="AD24" s="60" t="str">
        <f>IF($G24="Fuel Use",VLOOKUP($H24,INDIRECT("Ref_EF_ByFuel_CH4"&amp;"_"&amp;$D24),5,0),
IF($G24="Fuel Use and Vehicle Distance",VLOOKUP($H24,INDIRECT("Ref_EF_Vehicle_Distance"&amp;"_"&amp;$D24),5,0),IF($G24="Vehicle Distance (e.g. Road Transport)",VLOOKUP($H24,INDIRECT("Ref_EF_Vehicle_Distance"&amp;"_"&amp;$D24),IF($D24="UK",9,5),0),IF($G24="Weight Distance (e.g. Freight Transport)",VLOOKUP(VLOOKUP($H24,INDIRECT("Ref_EF_Weight_Distance"&amp;"_"&amp;$D24),8,0),INDIRECT("Ref_EF_Weight_Distance_CH4"&amp;"_"&amp;$D24),5,0),IF($G24="Custom Vehicle",VLOOKUP($H24,Tbl_vehical_Settings,7,0),IF($G24="Custom Fuel",VLOOKUP($M24,Tbl_Fuel_Settings,7,0),VLOOKUP($H24,INDIRECT("Ref_EF_Public_Transport"&amp;"_"&amp;$D24),9,0)))))))</f>
        <v>#REF!</v>
      </c>
      <c r="AE24" s="60" t="str">
        <f>IF($G24="Fuel Use",VLOOKUP($H24,INDIRECT("Ref_EF_ByFuel_CH4"&amp;"_"&amp;$D24),6,0),
IF($G24="Fuel Use and Vehicle Distance",VLOOKUP($H24,INDIRECT("Ref_EF_Vehicle_Distance"&amp;"_"&amp;$D24),6,0),IF($G24="Vehicle Distance (e.g. Road Transport)",VLOOKUP($H24,INDIRECT("Ref_EF_Vehicle_Distance"&amp;"_"&amp;$D24),IF($D24="UK",10,6),0),IF($G24="Weight Distance (e.g. Freight Transport)",VLOOKUP(VLOOKUP($H24,INDIRECT("Ref_EF_Weight_Distance"&amp;"_"&amp;$D24),8,0),INDIRECT("Ref_EF_Weight_Distance_CH4"&amp;"_"&amp;$D24),6,0),IF($G24="Custom Vehicle",VLOOKUP($H24,Tbl_vehical_Settings,4,0),IF($G24="Custom Fuel",VLOOKUP($M24,Tbl_Fuel_Settings,4,0),VLOOKUP($H24,INDIRECT("Ref_EF_Public_Transport"&amp;"_"&amp;$D24),10,0)))))))</f>
        <v>#REF!</v>
      </c>
      <c r="AF24" s="60" t="str">
        <f>IF($G24="Fuel Use",VLOOKUP($H24,INDIRECT("Ref_EF_ByFuel_CH4"&amp;"_"&amp;$D24),7,0),
IF($G24="Fuel Use and Vehicle Distance",VLOOKUP($H24,INDIRECT("Ref_EF_Vehicle_Distance"&amp;"_"&amp;$D24),7,0),IF($G24="Vehicle Distance (e.g. Road Transport)",VLOOKUP($H24,INDIRECT("Ref_EF_Vehicle_Distance"&amp;"_"&amp;$D24),IF($D24="UK",11,7),0),IF($G24="Weight Distance (e.g. Freight Transport)",VLOOKUP(VLOOKUP($H24,INDIRECT("Ref_EF_Weight_Distance"&amp;"_"&amp;$D24),8,0),INDIRECT("Ref_EF_Weight_Distance_CH4"&amp;"_"&amp;$D24),7,0),IF($G24="Custom Vehicle",VLOOKUP($H24,Tbl_vehical_Settings,6,0),IF($G24="Custom Fuel",VLOOKUP($M24,Tbl_Fuel_Settings,6,0),VLOOKUP($H24,INDIRECT("Ref_EF_Public_Transport"&amp;"_"&amp;$D24),11,0)))))))</f>
        <v>#REF!</v>
      </c>
      <c r="AG24" s="60" t="str">
        <f>IF($G24="Fuel Use",VLOOKUP($H24,INDIRECT("Ref_EF_ByFuel_CH4"&amp;"_"&amp;$D24),8,0),
IF($G24="Fuel Use and Vehicle Distance",VLOOKUP($H24,INDIRECT("Ref_EF_Vehicle_Distance"&amp;"_"&amp;$D24),8,0),IF($G24="Vehicle Distance (e.g. Road Transport)",VLOOKUP($H24,INDIRECT("Ref_EF_Vehicle_Distance"&amp;"_"&amp;$D24),IF($D24="UK",12,8),0),IF($G24="Weight Distance (e.g. Freight Transport)",VLOOKUP(VLOOKUP($H24,INDIRECT("Ref_EF_Weight_Distance"&amp;"_"&amp;$D24),8,0),INDIRECT("Ref_EF_Weight_Distance_CH4"&amp;"_"&amp;$D24),8,0),IF($G24="Custom Vehicle",VLOOKUP($H24,Tbl_vehical_Settings,7,0),IF($G24="Custom Fuel",VLOOKUP($M24,Tbl_Fuel_Settings,7,0),VLOOKUP($H24,INDIRECT("Ref_EF_Public_Transport"&amp;"_"&amp;$D24),12,0)))))))</f>
        <v>#REF!</v>
      </c>
      <c r="AH24" s="60" t="str">
        <f t="array" ref="AH24">INDEX(Ref_Master_Unit_Table,MATCH($W24,REF_To_Unit,0),MATCH('Reference - Lookup and Unit'!$A$11,Ref_From_Units,0))</f>
        <v>#REF!</v>
      </c>
      <c r="AI24" s="60" t="str">
        <f t="array" ref="AI24">INDEX(Ref_Master_Unit_Table,MATCH(IF(AND($D24="UK",$G24="Vehicle Distance (e.g. Road Transport)"),$L24,IF(ISBLANK($O24),$L24,$O24)),Ref_From_Units,0),MATCH($X24,REF_To_Unit,0))</f>
        <v>#N/A</v>
      </c>
      <c r="AJ24" s="60" t="str">
        <f t="array" ref="AJ24">INDEX(Ref_Master_Unit_Table,MATCH($Z24,REF_To_Unit,0),MATCH('Reference - Lookup and Unit'!$A$11,Ref_From_Units,0))</f>
        <v>#REF!</v>
      </c>
      <c r="AK24" s="60" t="str">
        <f t="array" ref="AK24">INDEX(Ref_Master_Unit_Table,MATCH(IF(AND($D24="UK",$G24="Vehicle Distance (e.g. Road Transport)"),$L24,IF(ISBLANK($O24),$L24,$O24)),Ref_From_Units,0),MATCH($AA24,REF_To_Unit,0))</f>
        <v>#N/A</v>
      </c>
      <c r="AL24" s="60" t="str">
        <f t="array" ref="AL24">INDEX(Ref_Master_Unit_Table,MATCH($AC24,REF_To_Unit,0),MATCH('Reference - Lookup and Unit'!$A$11,Ref_From_Units,0))</f>
        <v>#REF!</v>
      </c>
      <c r="AM24" s="60" t="str">
        <f t="array" ref="AM24">INDEX(Ref_Master_Unit_Table,MATCH(IF(OR($G24="Fuel Use",$G24="Custom Fuel"),$O24,$L24),Ref_From_Units,0),MATCH($AD24,REF_To_Unit,0))</f>
        <v>#N/A</v>
      </c>
      <c r="AN24" s="60" t="str">
        <f t="array" ref="AN24">INDEX(Ref_Master_Unit_Table,MATCH($AF24,REF_To_Unit,0),MATCH('Reference - Lookup and Unit'!$A$11,Ref_From_Units,0))</f>
        <v>#REF!</v>
      </c>
      <c r="AO24" s="60" t="str">
        <f t="array" ref="AO24">INDEX(Ref_Master_Unit_Table,MATCH(IF(OR($G24="Fuel Use",$G24="Custom Fuel"),$O24,$L24),Ref_From_Units,0),MATCH($AD24,REF_To_Unit,0))</f>
        <v>#N/A</v>
      </c>
      <c r="AP24" s="60" t="str">
        <f>VLOOKUP("CO2",INDIRECT(IF(Setting_IPCC_GWP_VERSION="1995 IPCC Second Assessment Report (SAR)","Ref_EF_IPCC_GWP_95",IF(Setting_IPCC_GWP_VERSION="2001 IPCC Third Assessment Report (TAR)","Ref_EF_IPCC_GWP_2001","Ref_EF_IPCC_GWP_2007"))),2,0)</f>
        <v>1.0000000000</v>
      </c>
      <c r="AQ2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4" s="61" t="str">
        <f>VLOOKUP("Biofuel CO2",INDIRECT(IF(Setting_IPCC_GWP_VERSION="1995 IPCC Second Assessment Report (SAR)","Ref_EF_IPCC_GWP_95",IF(Setting_IPCC_GWP_VERSION="2001 IPCC Third Assessment Report (TAR)","Ref_EF_IPCC_GWP_2001","Ref_EF_IPCC_GWP_2007"))),2,0)</f>
        <v>1.0000000000</v>
      </c>
      <c r="AT24" s="62" t="str">
        <f t="shared" si="6"/>
        <v>Ref_DD_vehicle_Passenger_</v>
      </c>
      <c r="AU24" s="62" t="str">
        <f t="shared" si="7"/>
        <v>#REF!</v>
      </c>
      <c r="AV24" s="62" t="str">
        <f t="shared" si="8"/>
        <v>#REF!</v>
      </c>
      <c r="AW24" s="62" t="str">
        <f t="shared" si="9"/>
        <v>#REF!</v>
      </c>
      <c r="AX24" s="62" t="str">
        <f t="shared" si="10"/>
        <v>#REF!</v>
      </c>
      <c r="AY24" s="62" t="str">
        <f t="shared" si="11"/>
        <v>FALSE</v>
      </c>
      <c r="AZ24" s="62" t="str">
        <f t="shared" si="12"/>
        <v/>
      </c>
      <c r="BA24" s="62" t="str">
        <f t="shared" si="13"/>
        <v/>
      </c>
      <c r="BB24" s="62" t="str">
        <f t="shared" si="14"/>
        <v/>
      </c>
      <c r="BC24" s="62" t="str">
        <f t="shared" si="15"/>
        <v/>
      </c>
      <c r="BD24" s="62" t="str">
        <f t="shared" si="16"/>
        <v/>
      </c>
      <c r="BE24" s="62" t="str">
        <f t="shared" si="17"/>
        <v/>
      </c>
      <c r="BF24" s="62" t="str">
        <f t="shared" si="18"/>
        <v/>
      </c>
      <c r="BG24" s="62" t="str">
        <f t="shared" si="19"/>
        <v/>
      </c>
      <c r="BH24" s="62" t="str">
        <f t="shared" si="20"/>
        <v/>
      </c>
      <c r="BI24" s="62" t="str">
        <f t="shared" si="21"/>
        <v/>
      </c>
      <c r="BJ24" s="62" t="str">
        <f t="shared" si="22"/>
        <v/>
      </c>
      <c r="BK24" s="62" t="str">
        <f t="shared" si="23"/>
        <v/>
      </c>
      <c r="BL24" s="62" t="str">
        <f t="shared" si="24"/>
        <v/>
      </c>
      <c r="BM24" s="63" t="str">
        <f t="shared" si="25"/>
        <v/>
      </c>
      <c r="BN24" s="62" t="str">
        <f t="shared" si="26"/>
        <v/>
      </c>
      <c r="BO24" s="62" t="str">
        <f t="shared" si="27"/>
        <v/>
      </c>
      <c r="BP24" s="62" t="str">
        <f t="shared" si="28"/>
        <v/>
      </c>
      <c r="BQ24" s="62" t="str">
        <f t="shared" si="29"/>
        <v/>
      </c>
      <c r="BR24" s="62" t="str">
        <f t="shared" si="30"/>
        <v/>
      </c>
      <c r="BS24" s="62" t="str">
        <f t="shared" si="31"/>
        <v/>
      </c>
      <c r="BT24" s="62" t="str">
        <f t="shared" si="32"/>
        <v/>
      </c>
      <c r="BU24" s="62" t="str">
        <f t="shared" si="33"/>
        <v/>
      </c>
      <c r="BV24" s="62" t="str">
        <f t="shared" si="34"/>
        <v/>
      </c>
      <c r="BW24" s="62" t="str">
        <f t="shared" si="35"/>
        <v/>
      </c>
      <c r="BX24" s="62" t="str">
        <f t="shared" si="36"/>
        <v/>
      </c>
      <c r="BY24" s="62" t="str">
        <f t="shared" si="37"/>
        <v/>
      </c>
      <c r="BZ24" s="62" t="str">
        <f t="shared" si="38"/>
        <v/>
      </c>
      <c r="CA24" s="62" t="str">
        <f t="shared" si="39"/>
        <v/>
      </c>
      <c r="CB24" s="62" t="str">
        <f t="shared" si="40"/>
        <v/>
      </c>
      <c r="CC24" s="62" t="str">
        <f t="shared" si="41"/>
        <v/>
      </c>
      <c r="CD24" s="62" t="str">
        <f t="shared" si="42"/>
        <v/>
      </c>
      <c r="CE24" s="62" t="str">
        <f t="shared" si="43"/>
        <v/>
      </c>
      <c r="CF24" s="62" t="str">
        <f t="shared" si="44"/>
        <v/>
      </c>
      <c r="CG24" s="62" t="str">
        <f t="shared" si="45"/>
        <v/>
      </c>
      <c r="CH24" s="62" t="str">
        <f t="shared" si="46"/>
        <v/>
      </c>
      <c r="CI24" s="62" t="str">
        <f t="shared" si="47"/>
        <v/>
      </c>
      <c r="CJ24" s="62" t="str">
        <f t="shared" si="48"/>
        <v/>
      </c>
      <c r="CK24" s="62" t="str">
        <f t="shared" si="49"/>
        <v/>
      </c>
      <c r="CL24" s="62" t="str">
        <f t="shared" si="50"/>
        <v/>
      </c>
      <c r="CM24" s="62" t="str">
        <f t="shared" si="51"/>
        <v/>
      </c>
      <c r="CN24" s="62" t="str">
        <f t="shared" si="52"/>
        <v/>
      </c>
      <c r="CO24" s="62" t="str">
        <f t="shared" si="53"/>
        <v/>
      </c>
      <c r="CP24" s="64" t="str">
        <f t="shared" si="54"/>
        <v>Ref_DD_DistanceUnit</v>
      </c>
      <c r="CQ24" s="62" t="str">
        <f t="shared" si="55"/>
        <v/>
      </c>
      <c r="CR24" s="64" t="str">
        <f t="shared" si="56"/>
        <v/>
      </c>
      <c r="CS24" s="65"/>
      <c r="CT24" s="8"/>
      <c r="CU24" s="8"/>
      <c r="CV24" s="8"/>
      <c r="CW24" s="8"/>
      <c r="CX24" s="8"/>
      <c r="CY24" s="8"/>
      <c r="CZ24" s="8"/>
      <c r="DA24" s="8"/>
      <c r="DB24" s="8"/>
      <c r="DC24" s="8"/>
      <c r="DD24" s="8"/>
      <c r="DE24" s="8"/>
      <c r="DF24" s="8"/>
      <c r="DG24" s="8"/>
      <c r="DH24" s="8"/>
      <c r="DI24" s="8"/>
      <c r="DJ24" s="8"/>
      <c r="DK24" s="8"/>
      <c r="DL24" s="8"/>
    </row>
    <row r="25" ht="18.0" customHeight="1">
      <c r="A25" s="8"/>
      <c r="B25" s="87"/>
      <c r="C25" s="79"/>
      <c r="D25" s="79"/>
      <c r="E25" s="79"/>
      <c r="F25" s="79"/>
      <c r="G25" s="79"/>
      <c r="H25" s="79"/>
      <c r="I25" s="80"/>
      <c r="J25" s="80"/>
      <c r="K25" s="80"/>
      <c r="L25" s="79"/>
      <c r="M25" s="79"/>
      <c r="N25" s="80"/>
      <c r="O25" s="79"/>
      <c r="P25" s="81"/>
      <c r="Q25" s="82" t="str">
        <f t="shared" si="1"/>
        <v/>
      </c>
      <c r="R25" s="82" t="str">
        <f t="shared" si="2"/>
        <v/>
      </c>
      <c r="S25" s="82" t="str">
        <f t="shared" si="3"/>
        <v/>
      </c>
      <c r="T25" s="82" t="str">
        <f t="shared" si="4"/>
        <v>0</v>
      </c>
      <c r="U25" s="83" t="str">
        <f t="shared" si="5"/>
        <v/>
      </c>
      <c r="V25" s="60" t="str">
        <f>IF(OR($G25="Fuel Use",$G25="Fuel Use and Vehicle Distance"),VLOOKUP($M25,INDIRECT("Ref_EF_ByFuel"&amp;"_"&amp;$D25),3,0),IF(AND($G25="Vehicle Distance (e.g. Road Transport)",$D25="UK"),VLOOKUP($H25,Ref_EF_Vehicle_Distance_UK,3,0),IF(AND($G25="Vehicle Distance (e.g. Road Transport)",OR($D25="US",$D25="Other")),VLOOKUP($H25,INDIRECT("Ref_EF_Vehicle_Distance"&amp;"_"&amp;$D25),15,0),IF(AND($G25="Vehicle Distance (e.g. Road Transport)",ISBLANK($N25),ISBLANK($O25)),VLOOKUP($H25,INDIRECT("Ref_EF_Vehicle_Distance"&amp;"_"&amp;$D25),15,0),IF($G25="Weight Distance (e.g. Freight Transport)",VLOOKUP($H25,INDIRECT("Ref_EF_Weight_Distance"&amp;"_"&amp;$D25),3,0),IF($G25="Custom Vehicle",VLOOKUP($H25,Tbl_vehical_Settings,2,0),IF($G25="Custom Fuel",VLOOKUP($M25,Tbl_Fuel_Settings,2,0),$AU25)))))))</f>
        <v>#REF!</v>
      </c>
      <c r="W25" s="60" t="str">
        <f>IF(OR($G25="Fuel Use",$G25="Fuel Use and Vehicle Distance"),VLOOKUP($M25,INDIRECT("Ref_EF_ByFuel"&amp;"_"&amp;$D25),5,0),IF(AND($G25="Vehicle Distance (e.g. Road Transport)",$D25="UK"),VLOOKUP($H25,Ref_EF_Vehicle_Distance_UK,5,0),IF(AND($G25="Vehicle Distance (e.g. Road Transport)",OR($D25="US",$D25="Other")),VLOOKUP($H25,INDIRECT("Ref_EF_Vehicle_Distance"&amp;"_"&amp;$D25),17,0),IF(AND($G25="Vehicle Distance (e.g. Road Transport)",ISBLANK($N25),ISBLANK($O25)),VLOOKUP($H25,INDIRECT("Ref_EF_Vehicle_Distance"&amp;"_"&amp;$D25),17,0),IF($G25="Weight Distance (e.g. Freight Transport)",VLOOKUP($H25,INDIRECT("Ref_EF_Weight_Distance"&amp;"_"&amp;$D25),5,0),IF($G25="Custom Vehicle",VLOOKUP($H25,Tbl_vehical_Settings,6,0),IF($G25="Custom Fuel",VLOOKUP($M25,Tbl_Fuel_Settings,6,0),$AV25)))))))</f>
        <v>#REF!</v>
      </c>
      <c r="X25" s="60" t="str">
        <f>IF(OR($G25="Fuel Use",$G25="Fuel Use and Vehicle Distance"),VLOOKUP($M25,INDIRECT("Ref_EF_ByFuel"&amp;"_"&amp;$D25),6,0),IF(AND($G25="Vehicle Distance (e.g. Road Transport)",$D25="UK"),VLOOKUP($H25,Ref_EF_Vehicle_Distance_UK,6,0),IF(AND($G25="Vehicle Distance (e.g. Road Transport)",OR($D25="US",$D25="Other")),VLOOKUP($H25,INDIRECT("Ref_EF_Vehicle_Distance"&amp;"_"&amp;$D25),18,0),IF(AND($G25="Vehicle Distance (e.g. Road Transport)",ISBLANK($N25),ISBLANK($O25)),VLOOKUP($H25,INDIRECT("Ref_EF_Vehicle_Distance"&amp;"_"&amp;$D25),18,0),IF($G25="Weight Distance (e.g. Freight Transport)",VLOOKUP($H25,INDIRECT("Ref_EF_Weight_Distance"&amp;"_"&amp;$D25),6,0),IF($G25="Custom Vehicle",VLOOKUP($H25,Tbl_vehical_Settings,7,0),IF($G25="Custom Fuel",VLOOKUP($M25,Tbl_Fuel_Settings,7,0),$AW25)))))))</f>
        <v>#REF!</v>
      </c>
      <c r="Y25" s="60" t="str">
        <f>IF(OR($G25="Fuel Use",$G25="Fuel Use and Vehicle Distance"),VLOOKUP($M25,INDIRECT("Ref_EF_ByFuel"&amp;"_"&amp;$D25),4,0),IF(AND($G25="Vehicle Distance (e.g. Road Transport)",$D25="UK"),VLOOKUP($H25,Ref_EF_Vehicle_Distance_UK,4,0),IF(AND($G25="Vehicle Distance (e.g. Road Transport)",OR($D25="US",$D25="Other")),VLOOKUP($H25,INDIRECT("Ref_EF_Vehicle_Distance"&amp;"_"&amp;$D25),16,0),IF(AND($G25="Vehicle Distance (e.g. Road Transport)",ISBLANK($N25),ISBLANK($O25)),VLOOKUP($H25,INDIRECT("Ref_EF_Vehicle_Distance"&amp;"_"&amp;$D25),16,0),IF($G25="Weight Distance (e.g. Freight Transport)",VLOOKUP($H25,INDIRECT("Ref_EF_Weight_Distance"&amp;"_"&amp;$D25),4,0),IF($G25="Custom Vehicle",VLOOKUP($H25,Tbl_vehical_Settings,5,0),IF($G25="Custom Fuel",VLOOKUP($M25,Tbl_Fuel_Settings,5,0),$AX25)))))))</f>
        <v>#REF!</v>
      </c>
      <c r="Z25" s="60" t="str">
        <f>IF(OR($G25="Fuel Use",$G25="Fuel Use and Vehicle Distance"),VLOOKUP($M25,INDIRECT("Ref_EF_ByFuel"&amp;"_"&amp;$D25),5,0),IF(AND($G25="Vehicle Distance (e.g. Road Transport)",$D25="UK"),VLOOKUP($H25,Ref_EF_Vehicle_Distance_UK,5,0),IF(AND($G25="Vehicle Distance (e.g. Road Transport)",OR($D25="US",$D25="Other")),VLOOKUP($H25,INDIRECT("Ref_EF_Vehicle_Distance"&amp;"_"&amp;$D25),17,0),IF(AND($G25="Vehicle Distance (e.g. Road Transport)",ISBLANK($N25),ISBLANK($O25)),VLOOKUP($H25,INDIRECT("Ref_EF_Vehicle_Distance"&amp;"_"&amp;$D25),17,0),IF($G25="Weight Distance (e.g. Freight Transport)",VLOOKUP($H25,INDIRECT("Ref_EF_Weight_Distance"&amp;"_"&amp;$D25),5,0),IF($G25="Custom Vehicle",VLOOKUP($H25,Tbl_vehical_Settings,6,0),IF($G25="Custom Fuel",VLOOKUP($M25,Tbl_Fuel_Settings,6,0),$AV25)))))))</f>
        <v>#REF!</v>
      </c>
      <c r="AA25" s="60" t="str">
        <f>IF(OR($G25="Fuel Use",$G25="Fuel Use and Vehicle Distance"),VLOOKUP($M25,INDIRECT("Ref_EF_ByFuel"&amp;"_"&amp;$D25),6,0),IF(AND($G25="Vehicle Distance (e.g. Road Transport)",$D25="UK"),VLOOKUP($H25,Ref_EF_Vehicle_Distance_UK,6,0),IF(AND($G25="Vehicle Distance (e.g. Road Transport)",OR($D25="US",$D25="Other")),VLOOKUP($H25,INDIRECT("Ref_EF_Vehicle_Distance"&amp;"_"&amp;$D25),18,0),IF(AND($G25="Vehicle Distance (e.g. Road Transport)",ISBLANK($N25),ISBLANK($O25)),VLOOKUP($H25,INDIRECT("Ref_EF_Vehicle_Distance"&amp;"_"&amp;$D25),18,0),IF($G25="Weight Distance (e.g. Freight Transport)",VLOOKUP($H25,INDIRECT("Ref_EF_Weight_Distance"&amp;"_"&amp;$D25),6,0),IF($G25="Custom Vehicle",VLOOKUP($H25,Tbl_vehical_Settings,7,0),IF($G25="Custom Fuel",VLOOKUP($M25,Tbl_Fuel_Settings,7,0),$AW25)))))))</f>
        <v>#REF!</v>
      </c>
      <c r="AB25" s="60" t="str">
        <f>IF($G25="Fuel Use",VLOOKUP($H25,INDIRECT("Ref_EF_ByFuel_CH4"&amp;"_"&amp;$D25),3,0),
IF($G25="Fuel Use and Vehicle Distance",VLOOKUP($H25,INDIRECT("Ref_EF_Vehicle_Distance"&amp;"_"&amp;$D25),3,0),IF($G25="Vehicle Distance (e.g. Road Transport)",VLOOKUP($H25,INDIRECT("Ref_EF_Vehicle_Distance"&amp;"_"&amp;$D25),IF($D25="UK",7,3),0),IF($G25="Weight Distance (e.g. Freight Transport)",VLOOKUP(VLOOKUP($H25,INDIRECT("Ref_EF_Weight_Distance"&amp;"_"&amp;$D25),8,0),INDIRECT("Ref_EF_Weight_Distance_CH4"&amp;"_"&amp;$D25),3,0),IF($G25="Custom Vehicle",VLOOKUP($H25,Tbl_vehical_Settings,3,0),IF($G25="Custom Fuel",VLOOKUP($M25,Tbl_Fuel_Settings,3,0),VLOOKUP($H25,INDIRECT("Ref_EF_Public_Transport"&amp;"_"&amp;$D25),7,0)))))))</f>
        <v>#REF!</v>
      </c>
      <c r="AC25" s="60" t="str">
        <f>IF($G25="Fuel Use",VLOOKUP($H25,INDIRECT("Ref_EF_ByFuel_CH4"&amp;"_"&amp;$D25),4,0),
IF($G25="Fuel Use and Vehicle Distance",VLOOKUP($H25,INDIRECT("Ref_EF_Vehicle_Distance"&amp;"_"&amp;$D25),4,0),IF($G25="Vehicle Distance (e.g. Road Transport)",VLOOKUP($H25,INDIRECT("Ref_EF_Vehicle_Distance"&amp;"_"&amp;$D25),IF($D25="UK",8,4),0),IF($G25="Weight Distance (e.g. Freight Transport)",VLOOKUP(VLOOKUP($H25,INDIRECT("Ref_EF_Weight_Distance"&amp;"_"&amp;$D25),8,0),INDIRECT("Ref_EF_Weight_Distance_CH4"&amp;"_"&amp;$D25),4,0),IF($G25="Custom Vehicle",VLOOKUP($H25,Tbl_vehical_Settings,6,0),IF($G25="Custom Fuel",VLOOKUP($M25,Tbl_Fuel_Settings,6,0),VLOOKUP($H25,INDIRECT("Ref_EF_Public_Transport"&amp;"_"&amp;$D25),8,0)))))))</f>
        <v>#REF!</v>
      </c>
      <c r="AD25" s="60" t="str">
        <f>IF($G25="Fuel Use",VLOOKUP($H25,INDIRECT("Ref_EF_ByFuel_CH4"&amp;"_"&amp;$D25),5,0),
IF($G25="Fuel Use and Vehicle Distance",VLOOKUP($H25,INDIRECT("Ref_EF_Vehicle_Distance"&amp;"_"&amp;$D25),5,0),IF($G25="Vehicle Distance (e.g. Road Transport)",VLOOKUP($H25,INDIRECT("Ref_EF_Vehicle_Distance"&amp;"_"&amp;$D25),IF($D25="UK",9,5),0),IF($G25="Weight Distance (e.g. Freight Transport)",VLOOKUP(VLOOKUP($H25,INDIRECT("Ref_EF_Weight_Distance"&amp;"_"&amp;$D25),8,0),INDIRECT("Ref_EF_Weight_Distance_CH4"&amp;"_"&amp;$D25),5,0),IF($G25="Custom Vehicle",VLOOKUP($H25,Tbl_vehical_Settings,7,0),IF($G25="Custom Fuel",VLOOKUP($M25,Tbl_Fuel_Settings,7,0),VLOOKUP($H25,INDIRECT("Ref_EF_Public_Transport"&amp;"_"&amp;$D25),9,0)))))))</f>
        <v>#REF!</v>
      </c>
      <c r="AE25" s="60" t="str">
        <f>IF($G25="Fuel Use",VLOOKUP($H25,INDIRECT("Ref_EF_ByFuel_CH4"&amp;"_"&amp;$D25),6,0),
IF($G25="Fuel Use and Vehicle Distance",VLOOKUP($H25,INDIRECT("Ref_EF_Vehicle_Distance"&amp;"_"&amp;$D25),6,0),IF($G25="Vehicle Distance (e.g. Road Transport)",VLOOKUP($H25,INDIRECT("Ref_EF_Vehicle_Distance"&amp;"_"&amp;$D25),IF($D25="UK",10,6),0),IF($G25="Weight Distance (e.g. Freight Transport)",VLOOKUP(VLOOKUP($H25,INDIRECT("Ref_EF_Weight_Distance"&amp;"_"&amp;$D25),8,0),INDIRECT("Ref_EF_Weight_Distance_CH4"&amp;"_"&amp;$D25),6,0),IF($G25="Custom Vehicle",VLOOKUP($H25,Tbl_vehical_Settings,4,0),IF($G25="Custom Fuel",VLOOKUP($M25,Tbl_Fuel_Settings,4,0),VLOOKUP($H25,INDIRECT("Ref_EF_Public_Transport"&amp;"_"&amp;$D25),10,0)))))))</f>
        <v>#REF!</v>
      </c>
      <c r="AF25" s="60" t="str">
        <f>IF($G25="Fuel Use",VLOOKUP($H25,INDIRECT("Ref_EF_ByFuel_CH4"&amp;"_"&amp;$D25),7,0),
IF($G25="Fuel Use and Vehicle Distance",VLOOKUP($H25,INDIRECT("Ref_EF_Vehicle_Distance"&amp;"_"&amp;$D25),7,0),IF($G25="Vehicle Distance (e.g. Road Transport)",VLOOKUP($H25,INDIRECT("Ref_EF_Vehicle_Distance"&amp;"_"&amp;$D25),IF($D25="UK",11,7),0),IF($G25="Weight Distance (e.g. Freight Transport)",VLOOKUP(VLOOKUP($H25,INDIRECT("Ref_EF_Weight_Distance"&amp;"_"&amp;$D25),8,0),INDIRECT("Ref_EF_Weight_Distance_CH4"&amp;"_"&amp;$D25),7,0),IF($G25="Custom Vehicle",VLOOKUP($H25,Tbl_vehical_Settings,6,0),IF($G25="Custom Fuel",VLOOKUP($M25,Tbl_Fuel_Settings,6,0),VLOOKUP($H25,INDIRECT("Ref_EF_Public_Transport"&amp;"_"&amp;$D25),11,0)))))))</f>
        <v>#REF!</v>
      </c>
      <c r="AG25" s="60" t="str">
        <f>IF($G25="Fuel Use",VLOOKUP($H25,INDIRECT("Ref_EF_ByFuel_CH4"&amp;"_"&amp;$D25),8,0),
IF($G25="Fuel Use and Vehicle Distance",VLOOKUP($H25,INDIRECT("Ref_EF_Vehicle_Distance"&amp;"_"&amp;$D25),8,0),IF($G25="Vehicle Distance (e.g. Road Transport)",VLOOKUP($H25,INDIRECT("Ref_EF_Vehicle_Distance"&amp;"_"&amp;$D25),IF($D25="UK",12,8),0),IF($G25="Weight Distance (e.g. Freight Transport)",VLOOKUP(VLOOKUP($H25,INDIRECT("Ref_EF_Weight_Distance"&amp;"_"&amp;$D25),8,0),INDIRECT("Ref_EF_Weight_Distance_CH4"&amp;"_"&amp;$D25),8,0),IF($G25="Custom Vehicle",VLOOKUP($H25,Tbl_vehical_Settings,7,0),IF($G25="Custom Fuel",VLOOKUP($M25,Tbl_Fuel_Settings,7,0),VLOOKUP($H25,INDIRECT("Ref_EF_Public_Transport"&amp;"_"&amp;$D25),12,0)))))))</f>
        <v>#REF!</v>
      </c>
      <c r="AH25" s="60" t="str">
        <f t="array" ref="AH25">INDEX(Ref_Master_Unit_Table,MATCH($W25,REF_To_Unit,0),MATCH('Reference - Lookup and Unit'!$A$11,Ref_From_Units,0))</f>
        <v>#REF!</v>
      </c>
      <c r="AI25" s="60" t="str">
        <f t="array" ref="AI25">INDEX(Ref_Master_Unit_Table,MATCH(IF(AND($D25="UK",$G25="Vehicle Distance (e.g. Road Transport)"),$L25,IF(ISBLANK($O25),$L25,$O25)),Ref_From_Units,0),MATCH($X25,REF_To_Unit,0))</f>
        <v>#N/A</v>
      </c>
      <c r="AJ25" s="60" t="str">
        <f t="array" ref="AJ25">INDEX(Ref_Master_Unit_Table,MATCH($Z25,REF_To_Unit,0),MATCH('Reference - Lookup and Unit'!$A$11,Ref_From_Units,0))</f>
        <v>#REF!</v>
      </c>
      <c r="AK25" s="60" t="str">
        <f t="array" ref="AK25">INDEX(Ref_Master_Unit_Table,MATCH(IF(AND($D25="UK",$G25="Vehicle Distance (e.g. Road Transport)"),$L25,IF(ISBLANK($O25),$L25,$O25)),Ref_From_Units,0),MATCH($AA25,REF_To_Unit,0))</f>
        <v>#N/A</v>
      </c>
      <c r="AL25" s="60" t="str">
        <f t="array" ref="AL25">INDEX(Ref_Master_Unit_Table,MATCH($AC25,REF_To_Unit,0),MATCH('Reference - Lookup and Unit'!$A$11,Ref_From_Units,0))</f>
        <v>#REF!</v>
      </c>
      <c r="AM25" s="60" t="str">
        <f t="array" ref="AM25">INDEX(Ref_Master_Unit_Table,MATCH(IF(OR($G25="Fuel Use",$G25="Custom Fuel"),$O25,$L25),Ref_From_Units,0),MATCH($AD25,REF_To_Unit,0))</f>
        <v>#N/A</v>
      </c>
      <c r="AN25" s="60" t="str">
        <f t="array" ref="AN25">INDEX(Ref_Master_Unit_Table,MATCH($AF25,REF_To_Unit,0),MATCH('Reference - Lookup and Unit'!$A$11,Ref_From_Units,0))</f>
        <v>#REF!</v>
      </c>
      <c r="AO25" s="60" t="str">
        <f t="array" ref="AO25">INDEX(Ref_Master_Unit_Table,MATCH(IF(OR($G25="Fuel Use",$G25="Custom Fuel"),$O25,$L25),Ref_From_Units,0),MATCH($AD25,REF_To_Unit,0))</f>
        <v>#N/A</v>
      </c>
      <c r="AP25" s="60" t="str">
        <f>VLOOKUP("CO2",INDIRECT(IF(Setting_IPCC_GWP_VERSION="1995 IPCC Second Assessment Report (SAR)","Ref_EF_IPCC_GWP_95",IF(Setting_IPCC_GWP_VERSION="2001 IPCC Third Assessment Report (TAR)","Ref_EF_IPCC_GWP_2001","Ref_EF_IPCC_GWP_2007"))),2,0)</f>
        <v>1.0000000000</v>
      </c>
      <c r="AQ2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5" s="61" t="str">
        <f>VLOOKUP("Biofuel CO2",INDIRECT(IF(Setting_IPCC_GWP_VERSION="1995 IPCC Second Assessment Report (SAR)","Ref_EF_IPCC_GWP_95",IF(Setting_IPCC_GWP_VERSION="2001 IPCC Third Assessment Report (TAR)","Ref_EF_IPCC_GWP_2001","Ref_EF_IPCC_GWP_2007"))),2,0)</f>
        <v>1.0000000000</v>
      </c>
      <c r="AT25" s="62" t="str">
        <f t="shared" si="6"/>
        <v>Ref_DD_vehicle_Passenger_</v>
      </c>
      <c r="AU25" s="62" t="str">
        <f t="shared" si="7"/>
        <v>#REF!</v>
      </c>
      <c r="AV25" s="62" t="str">
        <f t="shared" si="8"/>
        <v>#REF!</v>
      </c>
      <c r="AW25" s="62" t="str">
        <f t="shared" si="9"/>
        <v>#REF!</v>
      </c>
      <c r="AX25" s="62" t="str">
        <f t="shared" si="10"/>
        <v>#REF!</v>
      </c>
      <c r="AY25" s="62" t="str">
        <f t="shared" si="11"/>
        <v>FALSE</v>
      </c>
      <c r="AZ25" s="62" t="str">
        <f t="shared" si="12"/>
        <v/>
      </c>
      <c r="BA25" s="62" t="str">
        <f t="shared" si="13"/>
        <v/>
      </c>
      <c r="BB25" s="62" t="str">
        <f t="shared" si="14"/>
        <v/>
      </c>
      <c r="BC25" s="62" t="str">
        <f t="shared" si="15"/>
        <v/>
      </c>
      <c r="BD25" s="62" t="str">
        <f t="shared" si="16"/>
        <v/>
      </c>
      <c r="BE25" s="62" t="str">
        <f t="shared" si="17"/>
        <v/>
      </c>
      <c r="BF25" s="62" t="str">
        <f t="shared" si="18"/>
        <v/>
      </c>
      <c r="BG25" s="62" t="str">
        <f t="shared" si="19"/>
        <v/>
      </c>
      <c r="BH25" s="62" t="str">
        <f t="shared" si="20"/>
        <v/>
      </c>
      <c r="BI25" s="62" t="str">
        <f t="shared" si="21"/>
        <v/>
      </c>
      <c r="BJ25" s="62" t="str">
        <f t="shared" si="22"/>
        <v/>
      </c>
      <c r="BK25" s="62" t="str">
        <f t="shared" si="23"/>
        <v/>
      </c>
      <c r="BL25" s="62" t="str">
        <f t="shared" si="24"/>
        <v/>
      </c>
      <c r="BM25" s="63" t="str">
        <f t="shared" si="25"/>
        <v/>
      </c>
      <c r="BN25" s="62" t="str">
        <f t="shared" si="26"/>
        <v/>
      </c>
      <c r="BO25" s="62" t="str">
        <f t="shared" si="27"/>
        <v/>
      </c>
      <c r="BP25" s="62" t="str">
        <f t="shared" si="28"/>
        <v/>
      </c>
      <c r="BQ25" s="62" t="str">
        <f t="shared" si="29"/>
        <v/>
      </c>
      <c r="BR25" s="62" t="str">
        <f t="shared" si="30"/>
        <v/>
      </c>
      <c r="BS25" s="62" t="str">
        <f t="shared" si="31"/>
        <v/>
      </c>
      <c r="BT25" s="62" t="str">
        <f t="shared" si="32"/>
        <v/>
      </c>
      <c r="BU25" s="62" t="str">
        <f t="shared" si="33"/>
        <v/>
      </c>
      <c r="BV25" s="62" t="str">
        <f t="shared" si="34"/>
        <v/>
      </c>
      <c r="BW25" s="62" t="str">
        <f t="shared" si="35"/>
        <v/>
      </c>
      <c r="BX25" s="62" t="str">
        <f t="shared" si="36"/>
        <v/>
      </c>
      <c r="BY25" s="62" t="str">
        <f t="shared" si="37"/>
        <v/>
      </c>
      <c r="BZ25" s="62" t="str">
        <f t="shared" si="38"/>
        <v/>
      </c>
      <c r="CA25" s="62" t="str">
        <f t="shared" si="39"/>
        <v/>
      </c>
      <c r="CB25" s="62" t="str">
        <f t="shared" si="40"/>
        <v/>
      </c>
      <c r="CC25" s="62" t="str">
        <f t="shared" si="41"/>
        <v/>
      </c>
      <c r="CD25" s="62" t="str">
        <f t="shared" si="42"/>
        <v/>
      </c>
      <c r="CE25" s="62" t="str">
        <f t="shared" si="43"/>
        <v/>
      </c>
      <c r="CF25" s="62" t="str">
        <f t="shared" si="44"/>
        <v/>
      </c>
      <c r="CG25" s="62" t="str">
        <f t="shared" si="45"/>
        <v/>
      </c>
      <c r="CH25" s="62" t="str">
        <f t="shared" si="46"/>
        <v/>
      </c>
      <c r="CI25" s="62" t="str">
        <f t="shared" si="47"/>
        <v/>
      </c>
      <c r="CJ25" s="62" t="str">
        <f t="shared" si="48"/>
        <v/>
      </c>
      <c r="CK25" s="62" t="str">
        <f t="shared" si="49"/>
        <v/>
      </c>
      <c r="CL25" s="62" t="str">
        <f t="shared" si="50"/>
        <v/>
      </c>
      <c r="CM25" s="62" t="str">
        <f t="shared" si="51"/>
        <v/>
      </c>
      <c r="CN25" s="62" t="str">
        <f t="shared" si="52"/>
        <v/>
      </c>
      <c r="CO25" s="62" t="str">
        <f t="shared" si="53"/>
        <v/>
      </c>
      <c r="CP25" s="64" t="str">
        <f t="shared" si="54"/>
        <v>Ref_DD_DistanceUnit</v>
      </c>
      <c r="CQ25" s="62" t="str">
        <f t="shared" si="55"/>
        <v/>
      </c>
      <c r="CR25" s="64" t="str">
        <f t="shared" si="56"/>
        <v/>
      </c>
      <c r="CS25" s="65"/>
      <c r="CT25" s="8"/>
      <c r="CU25" s="8"/>
      <c r="CV25" s="8"/>
      <c r="CW25" s="8"/>
      <c r="CX25" s="8"/>
      <c r="CY25" s="8"/>
      <c r="CZ25" s="8"/>
      <c r="DA25" s="8"/>
      <c r="DB25" s="8"/>
      <c r="DC25" s="8"/>
      <c r="DD25" s="8"/>
      <c r="DE25" s="8"/>
      <c r="DF25" s="8"/>
      <c r="DG25" s="8"/>
      <c r="DH25" s="8"/>
      <c r="DI25" s="8"/>
      <c r="DJ25" s="8"/>
      <c r="DK25" s="8"/>
      <c r="DL25" s="8"/>
    </row>
    <row r="26" ht="18.0" customHeight="1">
      <c r="A26" s="8"/>
      <c r="B26" s="88"/>
      <c r="C26" s="89"/>
      <c r="D26" s="89"/>
      <c r="E26" s="89"/>
      <c r="F26" s="89"/>
      <c r="G26" s="89"/>
      <c r="H26" s="89"/>
      <c r="I26" s="90"/>
      <c r="J26" s="90"/>
      <c r="K26" s="90"/>
      <c r="L26" s="89"/>
      <c r="M26" s="89"/>
      <c r="N26" s="90"/>
      <c r="O26" s="89"/>
      <c r="P26" s="91"/>
      <c r="Q26" s="92" t="str">
        <f t="shared" si="1"/>
        <v/>
      </c>
      <c r="R26" s="92" t="str">
        <f t="shared" si="2"/>
        <v/>
      </c>
      <c r="S26" s="92" t="str">
        <f t="shared" si="3"/>
        <v/>
      </c>
      <c r="T26" s="92" t="str">
        <f t="shared" si="4"/>
        <v>0</v>
      </c>
      <c r="U26" s="93" t="str">
        <f t="shared" si="5"/>
        <v/>
      </c>
      <c r="V26" s="60" t="str">
        <f>IF(OR($G26="Fuel Use",$G26="Fuel Use and Vehicle Distance"),VLOOKUP($M26,INDIRECT("Ref_EF_ByFuel"&amp;"_"&amp;$D26),3,0),IF(AND($G26="Vehicle Distance (e.g. Road Transport)",$D26="UK"),VLOOKUP($H26,Ref_EF_Vehicle_Distance_UK,3,0),IF(AND($G26="Vehicle Distance (e.g. Road Transport)",OR($D26="US",$D26="Other")),VLOOKUP($H26,INDIRECT("Ref_EF_Vehicle_Distance"&amp;"_"&amp;$D26),15,0),IF(AND($G26="Vehicle Distance (e.g. Road Transport)",ISBLANK($N26),ISBLANK($O26)),VLOOKUP($H26,INDIRECT("Ref_EF_Vehicle_Distance"&amp;"_"&amp;$D26),15,0),IF($G26="Weight Distance (e.g. Freight Transport)",VLOOKUP($H26,INDIRECT("Ref_EF_Weight_Distance"&amp;"_"&amp;$D26),3,0),IF($G26="Custom Vehicle",VLOOKUP($H26,Tbl_vehical_Settings,2,0),IF($G26="Custom Fuel",VLOOKUP($M26,Tbl_Fuel_Settings,2,0),$AU26)))))))</f>
        <v>#REF!</v>
      </c>
      <c r="W26" s="60" t="str">
        <f>IF(OR($G26="Fuel Use",$G26="Fuel Use and Vehicle Distance"),VLOOKUP($M26,INDIRECT("Ref_EF_ByFuel"&amp;"_"&amp;$D26),5,0),IF(AND($G26="Vehicle Distance (e.g. Road Transport)",$D26="UK"),VLOOKUP($H26,Ref_EF_Vehicle_Distance_UK,5,0),IF(AND($G26="Vehicle Distance (e.g. Road Transport)",OR($D26="US",$D26="Other")),VLOOKUP($H26,INDIRECT("Ref_EF_Vehicle_Distance"&amp;"_"&amp;$D26),17,0),IF(AND($G26="Vehicle Distance (e.g. Road Transport)",ISBLANK($N26),ISBLANK($O26)),VLOOKUP($H26,INDIRECT("Ref_EF_Vehicle_Distance"&amp;"_"&amp;$D26),17,0),IF($G26="Weight Distance (e.g. Freight Transport)",VLOOKUP($H26,INDIRECT("Ref_EF_Weight_Distance"&amp;"_"&amp;$D26),5,0),IF($G26="Custom Vehicle",VLOOKUP($H26,Tbl_vehical_Settings,6,0),IF($G26="Custom Fuel",VLOOKUP($M26,Tbl_Fuel_Settings,6,0),$AV26)))))))</f>
        <v>#REF!</v>
      </c>
      <c r="X26" s="60" t="str">
        <f>IF(OR($G26="Fuel Use",$G26="Fuel Use and Vehicle Distance"),VLOOKUP($M26,INDIRECT("Ref_EF_ByFuel"&amp;"_"&amp;$D26),6,0),IF(AND($G26="Vehicle Distance (e.g. Road Transport)",$D26="UK"),VLOOKUP($H26,Ref_EF_Vehicle_Distance_UK,6,0),IF(AND($G26="Vehicle Distance (e.g. Road Transport)",OR($D26="US",$D26="Other")),VLOOKUP($H26,INDIRECT("Ref_EF_Vehicle_Distance"&amp;"_"&amp;$D26),18,0),IF(AND($G26="Vehicle Distance (e.g. Road Transport)",ISBLANK($N26),ISBLANK($O26)),VLOOKUP($H26,INDIRECT("Ref_EF_Vehicle_Distance"&amp;"_"&amp;$D26),18,0),IF($G26="Weight Distance (e.g. Freight Transport)",VLOOKUP($H26,INDIRECT("Ref_EF_Weight_Distance"&amp;"_"&amp;$D26),6,0),IF($G26="Custom Vehicle",VLOOKUP($H26,Tbl_vehical_Settings,7,0),IF($G26="Custom Fuel",VLOOKUP($M26,Tbl_Fuel_Settings,7,0),$AW26)))))))</f>
        <v>#REF!</v>
      </c>
      <c r="Y26" s="60" t="str">
        <f>IF(OR($G26="Fuel Use",$G26="Fuel Use and Vehicle Distance"),VLOOKUP($M26,INDIRECT("Ref_EF_ByFuel"&amp;"_"&amp;$D26),4,0),IF(AND($G26="Vehicle Distance (e.g. Road Transport)",$D26="UK"),VLOOKUP($H26,Ref_EF_Vehicle_Distance_UK,4,0),IF(AND($G26="Vehicle Distance (e.g. Road Transport)",OR($D26="US",$D26="Other")),VLOOKUP($H26,INDIRECT("Ref_EF_Vehicle_Distance"&amp;"_"&amp;$D26),16,0),IF(AND($G26="Vehicle Distance (e.g. Road Transport)",ISBLANK($N26),ISBLANK($O26)),VLOOKUP($H26,INDIRECT("Ref_EF_Vehicle_Distance"&amp;"_"&amp;$D26),16,0),IF($G26="Weight Distance (e.g. Freight Transport)",VLOOKUP($H26,INDIRECT("Ref_EF_Weight_Distance"&amp;"_"&amp;$D26),4,0),IF($G26="Custom Vehicle",VLOOKUP($H26,Tbl_vehical_Settings,5,0),IF($G26="Custom Fuel",VLOOKUP($M26,Tbl_Fuel_Settings,5,0),$AX26)))))))</f>
        <v>#REF!</v>
      </c>
      <c r="Z26" s="60" t="str">
        <f>IF(OR($G26="Fuel Use",$G26="Fuel Use and Vehicle Distance"),VLOOKUP($M26,INDIRECT("Ref_EF_ByFuel"&amp;"_"&amp;$D26),5,0),IF(AND($G26="Vehicle Distance (e.g. Road Transport)",$D26="UK"),VLOOKUP($H26,Ref_EF_Vehicle_Distance_UK,5,0),IF(AND($G26="Vehicle Distance (e.g. Road Transport)",OR($D26="US",$D26="Other")),VLOOKUP($H26,INDIRECT("Ref_EF_Vehicle_Distance"&amp;"_"&amp;$D26),17,0),IF(AND($G26="Vehicle Distance (e.g. Road Transport)",ISBLANK($N26),ISBLANK($O26)),VLOOKUP($H26,INDIRECT("Ref_EF_Vehicle_Distance"&amp;"_"&amp;$D26),17,0),IF($G26="Weight Distance (e.g. Freight Transport)",VLOOKUP($H26,INDIRECT("Ref_EF_Weight_Distance"&amp;"_"&amp;$D26),5,0),IF($G26="Custom Vehicle",VLOOKUP($H26,Tbl_vehical_Settings,6,0),IF($G26="Custom Fuel",VLOOKUP($M26,Tbl_Fuel_Settings,6,0),$AV26)))))))</f>
        <v>#REF!</v>
      </c>
      <c r="AA26" s="60" t="str">
        <f>IF(OR($G26="Fuel Use",$G26="Fuel Use and Vehicle Distance"),VLOOKUP($M26,INDIRECT("Ref_EF_ByFuel"&amp;"_"&amp;$D26),6,0),IF(AND($G26="Vehicle Distance (e.g. Road Transport)",$D26="UK"),VLOOKUP($H26,Ref_EF_Vehicle_Distance_UK,6,0),IF(AND($G26="Vehicle Distance (e.g. Road Transport)",OR($D26="US",$D26="Other")),VLOOKUP($H26,INDIRECT("Ref_EF_Vehicle_Distance"&amp;"_"&amp;$D26),18,0),IF(AND($G26="Vehicle Distance (e.g. Road Transport)",ISBLANK($N26),ISBLANK($O26)),VLOOKUP($H26,INDIRECT("Ref_EF_Vehicle_Distance"&amp;"_"&amp;$D26),18,0),IF($G26="Weight Distance (e.g. Freight Transport)",VLOOKUP($H26,INDIRECT("Ref_EF_Weight_Distance"&amp;"_"&amp;$D26),6,0),IF($G26="Custom Vehicle",VLOOKUP($H26,Tbl_vehical_Settings,7,0),IF($G26="Custom Fuel",VLOOKUP($M26,Tbl_Fuel_Settings,7,0),$AW26)))))))</f>
        <v>#REF!</v>
      </c>
      <c r="AB26" s="60" t="str">
        <f>IF($G26="Fuel Use",VLOOKUP($H26,INDIRECT("Ref_EF_ByFuel_CH4"&amp;"_"&amp;$D26),3,0),
IF($G26="Fuel Use and Vehicle Distance",VLOOKUP($H26,INDIRECT("Ref_EF_Vehicle_Distance"&amp;"_"&amp;$D26),3,0),IF($G26="Vehicle Distance (e.g. Road Transport)",VLOOKUP($H26,INDIRECT("Ref_EF_Vehicle_Distance"&amp;"_"&amp;$D26),IF($D26="UK",7,3),0),IF($G26="Weight Distance (e.g. Freight Transport)",VLOOKUP(VLOOKUP($H26,INDIRECT("Ref_EF_Weight_Distance"&amp;"_"&amp;$D26),8,0),INDIRECT("Ref_EF_Weight_Distance_CH4"&amp;"_"&amp;$D26),3,0),IF($G26="Custom Vehicle",VLOOKUP($H26,Tbl_vehical_Settings,3,0),IF($G26="Custom Fuel",VLOOKUP($M26,Tbl_Fuel_Settings,3,0),VLOOKUP($H26,INDIRECT("Ref_EF_Public_Transport"&amp;"_"&amp;$D26),7,0)))))))</f>
        <v>#REF!</v>
      </c>
      <c r="AC26" s="60" t="str">
        <f>IF($G26="Fuel Use",VLOOKUP($H26,INDIRECT("Ref_EF_ByFuel_CH4"&amp;"_"&amp;$D26),4,0),
IF($G26="Fuel Use and Vehicle Distance",VLOOKUP($H26,INDIRECT("Ref_EF_Vehicle_Distance"&amp;"_"&amp;$D26),4,0),IF($G26="Vehicle Distance (e.g. Road Transport)",VLOOKUP($H26,INDIRECT("Ref_EF_Vehicle_Distance"&amp;"_"&amp;$D26),IF($D26="UK",8,4),0),IF($G26="Weight Distance (e.g. Freight Transport)",VLOOKUP(VLOOKUP($H26,INDIRECT("Ref_EF_Weight_Distance"&amp;"_"&amp;$D26),8,0),INDIRECT("Ref_EF_Weight_Distance_CH4"&amp;"_"&amp;$D26),4,0),IF($G26="Custom Vehicle",VLOOKUP($H26,Tbl_vehical_Settings,6,0),IF($G26="Custom Fuel",VLOOKUP($M26,Tbl_Fuel_Settings,6,0),VLOOKUP($H26,INDIRECT("Ref_EF_Public_Transport"&amp;"_"&amp;$D26),8,0)))))))</f>
        <v>#REF!</v>
      </c>
      <c r="AD26" s="60" t="str">
        <f>IF($G26="Fuel Use",VLOOKUP($H26,INDIRECT("Ref_EF_ByFuel_CH4"&amp;"_"&amp;$D26),5,0),
IF($G26="Fuel Use and Vehicle Distance",VLOOKUP($H26,INDIRECT("Ref_EF_Vehicle_Distance"&amp;"_"&amp;$D26),5,0),IF($G26="Vehicle Distance (e.g. Road Transport)",VLOOKUP($H26,INDIRECT("Ref_EF_Vehicle_Distance"&amp;"_"&amp;$D26),IF($D26="UK",9,5),0),IF($G26="Weight Distance (e.g. Freight Transport)",VLOOKUP(VLOOKUP($H26,INDIRECT("Ref_EF_Weight_Distance"&amp;"_"&amp;$D26),8,0),INDIRECT("Ref_EF_Weight_Distance_CH4"&amp;"_"&amp;$D26),5,0),IF($G26="Custom Vehicle",VLOOKUP($H26,Tbl_vehical_Settings,7,0),IF($G26="Custom Fuel",VLOOKUP($M26,Tbl_Fuel_Settings,7,0),VLOOKUP($H26,INDIRECT("Ref_EF_Public_Transport"&amp;"_"&amp;$D26),9,0)))))))</f>
        <v>#REF!</v>
      </c>
      <c r="AE26" s="60" t="str">
        <f>IF($G26="Fuel Use",VLOOKUP($H26,INDIRECT("Ref_EF_ByFuel_CH4"&amp;"_"&amp;$D26),6,0),
IF($G26="Fuel Use and Vehicle Distance",VLOOKUP($H26,INDIRECT("Ref_EF_Vehicle_Distance"&amp;"_"&amp;$D26),6,0),IF($G26="Vehicle Distance (e.g. Road Transport)",VLOOKUP($H26,INDIRECT("Ref_EF_Vehicle_Distance"&amp;"_"&amp;$D26),IF($D26="UK",10,6),0),IF($G26="Weight Distance (e.g. Freight Transport)",VLOOKUP(VLOOKUP($H26,INDIRECT("Ref_EF_Weight_Distance"&amp;"_"&amp;$D26),8,0),INDIRECT("Ref_EF_Weight_Distance_CH4"&amp;"_"&amp;$D26),6,0),IF($G26="Custom Vehicle",VLOOKUP($H26,Tbl_vehical_Settings,4,0),IF($G26="Custom Fuel",VLOOKUP($M26,Tbl_Fuel_Settings,4,0),VLOOKUP($H26,INDIRECT("Ref_EF_Public_Transport"&amp;"_"&amp;$D26),10,0)))))))</f>
        <v>#REF!</v>
      </c>
      <c r="AF26" s="60" t="str">
        <f>IF($G26="Fuel Use",VLOOKUP($H26,INDIRECT("Ref_EF_ByFuel_CH4"&amp;"_"&amp;$D26),7,0),
IF($G26="Fuel Use and Vehicle Distance",VLOOKUP($H26,INDIRECT("Ref_EF_Vehicle_Distance"&amp;"_"&amp;$D26),7,0),IF($G26="Vehicle Distance (e.g. Road Transport)",VLOOKUP($H26,INDIRECT("Ref_EF_Vehicle_Distance"&amp;"_"&amp;$D26),IF($D26="UK",11,7),0),IF($G26="Weight Distance (e.g. Freight Transport)",VLOOKUP(VLOOKUP($H26,INDIRECT("Ref_EF_Weight_Distance"&amp;"_"&amp;$D26),8,0),INDIRECT("Ref_EF_Weight_Distance_CH4"&amp;"_"&amp;$D26),7,0),IF($G26="Custom Vehicle",VLOOKUP($H26,Tbl_vehical_Settings,6,0),IF($G26="Custom Fuel",VLOOKUP($M26,Tbl_Fuel_Settings,6,0),VLOOKUP($H26,INDIRECT("Ref_EF_Public_Transport"&amp;"_"&amp;$D26),11,0)))))))</f>
        <v>#REF!</v>
      </c>
      <c r="AG26" s="60" t="str">
        <f>IF($G26="Fuel Use",VLOOKUP($H26,INDIRECT("Ref_EF_ByFuel_CH4"&amp;"_"&amp;$D26),8,0),
IF($G26="Fuel Use and Vehicle Distance",VLOOKUP($H26,INDIRECT("Ref_EF_Vehicle_Distance"&amp;"_"&amp;$D26),8,0),IF($G26="Vehicle Distance (e.g. Road Transport)",VLOOKUP($H26,INDIRECT("Ref_EF_Vehicle_Distance"&amp;"_"&amp;$D26),IF($D26="UK",12,8),0),IF($G26="Weight Distance (e.g. Freight Transport)",VLOOKUP(VLOOKUP($H26,INDIRECT("Ref_EF_Weight_Distance"&amp;"_"&amp;$D26),8,0),INDIRECT("Ref_EF_Weight_Distance_CH4"&amp;"_"&amp;$D26),8,0),IF($G26="Custom Vehicle",VLOOKUP($H26,Tbl_vehical_Settings,7,0),IF($G26="Custom Fuel",VLOOKUP($M26,Tbl_Fuel_Settings,7,0),VLOOKUP($H26,INDIRECT("Ref_EF_Public_Transport"&amp;"_"&amp;$D26),12,0)))))))</f>
        <v>#REF!</v>
      </c>
      <c r="AH26" s="60" t="str">
        <f t="array" ref="AH26">INDEX(Ref_Master_Unit_Table,MATCH($W26,REF_To_Unit,0),MATCH('Reference - Lookup and Unit'!$A$11,Ref_From_Units,0))</f>
        <v>#REF!</v>
      </c>
      <c r="AI26" s="60" t="str">
        <f t="array" ref="AI26">INDEX(Ref_Master_Unit_Table,MATCH(IF(AND($D26="UK",$G26="Vehicle Distance (e.g. Road Transport)"),$L26,IF(ISBLANK($O26),$L26,$O26)),Ref_From_Units,0),MATCH($X26,REF_To_Unit,0))</f>
        <v>#N/A</v>
      </c>
      <c r="AJ26" s="60" t="str">
        <f t="array" ref="AJ26">INDEX(Ref_Master_Unit_Table,MATCH($Z26,REF_To_Unit,0),MATCH('Reference - Lookup and Unit'!$A$11,Ref_From_Units,0))</f>
        <v>#REF!</v>
      </c>
      <c r="AK26" s="60" t="str">
        <f t="array" ref="AK26">INDEX(Ref_Master_Unit_Table,MATCH(IF(AND($D26="UK",$G26="Vehicle Distance (e.g. Road Transport)"),$L26,IF(ISBLANK($O26),$L26,$O26)),Ref_From_Units,0),MATCH($AA26,REF_To_Unit,0))</f>
        <v>#N/A</v>
      </c>
      <c r="AL26" s="60" t="str">
        <f t="array" ref="AL26">INDEX(Ref_Master_Unit_Table,MATCH($AC26,REF_To_Unit,0),MATCH('Reference - Lookup and Unit'!$A$11,Ref_From_Units,0))</f>
        <v>#REF!</v>
      </c>
      <c r="AM26" s="60" t="str">
        <f t="array" ref="AM26">INDEX(Ref_Master_Unit_Table,MATCH(IF(OR($G26="Fuel Use",$G26="Custom Fuel"),$O26,$L26),Ref_From_Units,0),MATCH($AD26,REF_To_Unit,0))</f>
        <v>#N/A</v>
      </c>
      <c r="AN26" s="60" t="str">
        <f t="array" ref="AN26">INDEX(Ref_Master_Unit_Table,MATCH($AF26,REF_To_Unit,0),MATCH('Reference - Lookup and Unit'!$A$11,Ref_From_Units,0))</f>
        <v>#REF!</v>
      </c>
      <c r="AO26" s="60" t="str">
        <f t="array" ref="AO26">INDEX(Ref_Master_Unit_Table,MATCH(IF(OR($G26="Fuel Use",$G26="Custom Fuel"),$O26,$L26),Ref_From_Units,0),MATCH($AD26,REF_To_Unit,0))</f>
        <v>#N/A</v>
      </c>
      <c r="AP26" s="60" t="str">
        <f>VLOOKUP("CO2",INDIRECT(IF(Setting_IPCC_GWP_VERSION="1995 IPCC Second Assessment Report (SAR)","Ref_EF_IPCC_GWP_95",IF(Setting_IPCC_GWP_VERSION="2001 IPCC Third Assessment Report (TAR)","Ref_EF_IPCC_GWP_2001","Ref_EF_IPCC_GWP_2007"))),2,0)</f>
        <v>1.0000000000</v>
      </c>
      <c r="AQ2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6" s="61" t="str">
        <f>VLOOKUP("Biofuel CO2",INDIRECT(IF(Setting_IPCC_GWP_VERSION="1995 IPCC Second Assessment Report (SAR)","Ref_EF_IPCC_GWP_95",IF(Setting_IPCC_GWP_VERSION="2001 IPCC Third Assessment Report (TAR)","Ref_EF_IPCC_GWP_2001","Ref_EF_IPCC_GWP_2007"))),2,0)</f>
        <v>1.0000000000</v>
      </c>
      <c r="AT26" s="62" t="str">
        <f t="shared" si="6"/>
        <v>Ref_DD_vehicle_Passenger_</v>
      </c>
      <c r="AU26" s="62" t="str">
        <f t="shared" si="7"/>
        <v>#REF!</v>
      </c>
      <c r="AV26" s="62" t="str">
        <f t="shared" si="8"/>
        <v>#REF!</v>
      </c>
      <c r="AW26" s="62" t="str">
        <f t="shared" si="9"/>
        <v>#REF!</v>
      </c>
      <c r="AX26" s="62" t="str">
        <f t="shared" si="10"/>
        <v>#REF!</v>
      </c>
      <c r="AY26" s="62" t="str">
        <f t="shared" si="11"/>
        <v>FALSE</v>
      </c>
      <c r="AZ26" s="62" t="str">
        <f t="shared" si="12"/>
        <v/>
      </c>
      <c r="BA26" s="62" t="str">
        <f t="shared" si="13"/>
        <v/>
      </c>
      <c r="BB26" s="62" t="str">
        <f t="shared" si="14"/>
        <v/>
      </c>
      <c r="BC26" s="62" t="str">
        <f t="shared" si="15"/>
        <v/>
      </c>
      <c r="BD26" s="62" t="str">
        <f t="shared" si="16"/>
        <v/>
      </c>
      <c r="BE26" s="62" t="str">
        <f t="shared" si="17"/>
        <v/>
      </c>
      <c r="BF26" s="62" t="str">
        <f t="shared" si="18"/>
        <v/>
      </c>
      <c r="BG26" s="62" t="str">
        <f t="shared" si="19"/>
        <v/>
      </c>
      <c r="BH26" s="62" t="str">
        <f t="shared" si="20"/>
        <v/>
      </c>
      <c r="BI26" s="62" t="str">
        <f t="shared" si="21"/>
        <v/>
      </c>
      <c r="BJ26" s="62" t="str">
        <f t="shared" si="22"/>
        <v/>
      </c>
      <c r="BK26" s="62" t="str">
        <f t="shared" si="23"/>
        <v/>
      </c>
      <c r="BL26" s="62" t="str">
        <f t="shared" si="24"/>
        <v/>
      </c>
      <c r="BM26" s="63" t="str">
        <f t="shared" si="25"/>
        <v/>
      </c>
      <c r="BN26" s="62" t="str">
        <f t="shared" si="26"/>
        <v/>
      </c>
      <c r="BO26" s="62" t="str">
        <f t="shared" si="27"/>
        <v/>
      </c>
      <c r="BP26" s="62" t="str">
        <f t="shared" si="28"/>
        <v/>
      </c>
      <c r="BQ26" s="62" t="str">
        <f t="shared" si="29"/>
        <v/>
      </c>
      <c r="BR26" s="62" t="str">
        <f t="shared" si="30"/>
        <v/>
      </c>
      <c r="BS26" s="62" t="str">
        <f t="shared" si="31"/>
        <v/>
      </c>
      <c r="BT26" s="62" t="str">
        <f t="shared" si="32"/>
        <v/>
      </c>
      <c r="BU26" s="62" t="str">
        <f t="shared" si="33"/>
        <v/>
      </c>
      <c r="BV26" s="62" t="str">
        <f t="shared" si="34"/>
        <v/>
      </c>
      <c r="BW26" s="62" t="str">
        <f t="shared" si="35"/>
        <v/>
      </c>
      <c r="BX26" s="62" t="str">
        <f t="shared" si="36"/>
        <v/>
      </c>
      <c r="BY26" s="62" t="str">
        <f t="shared" si="37"/>
        <v/>
      </c>
      <c r="BZ26" s="62" t="str">
        <f t="shared" si="38"/>
        <v/>
      </c>
      <c r="CA26" s="62" t="str">
        <f t="shared" si="39"/>
        <v/>
      </c>
      <c r="CB26" s="62" t="str">
        <f t="shared" si="40"/>
        <v/>
      </c>
      <c r="CC26" s="62" t="str">
        <f t="shared" si="41"/>
        <v/>
      </c>
      <c r="CD26" s="62" t="str">
        <f t="shared" si="42"/>
        <v/>
      </c>
      <c r="CE26" s="62" t="str">
        <f t="shared" si="43"/>
        <v/>
      </c>
      <c r="CF26" s="62" t="str">
        <f t="shared" si="44"/>
        <v/>
      </c>
      <c r="CG26" s="62" t="str">
        <f t="shared" si="45"/>
        <v/>
      </c>
      <c r="CH26" s="62" t="str">
        <f t="shared" si="46"/>
        <v/>
      </c>
      <c r="CI26" s="62" t="str">
        <f t="shared" si="47"/>
        <v/>
      </c>
      <c r="CJ26" s="62" t="str">
        <f t="shared" si="48"/>
        <v/>
      </c>
      <c r="CK26" s="62" t="str">
        <f t="shared" si="49"/>
        <v/>
      </c>
      <c r="CL26" s="62" t="str">
        <f t="shared" si="50"/>
        <v/>
      </c>
      <c r="CM26" s="62" t="str">
        <f t="shared" si="51"/>
        <v/>
      </c>
      <c r="CN26" s="62" t="str">
        <f t="shared" si="52"/>
        <v/>
      </c>
      <c r="CO26" s="62" t="str">
        <f t="shared" si="53"/>
        <v/>
      </c>
      <c r="CP26" s="64" t="str">
        <f t="shared" si="54"/>
        <v>Ref_DD_DistanceUnit</v>
      </c>
      <c r="CQ26" s="62" t="str">
        <f t="shared" si="55"/>
        <v/>
      </c>
      <c r="CR26" s="64" t="str">
        <f t="shared" si="56"/>
        <v/>
      </c>
      <c r="CS26" s="65"/>
      <c r="CT26" s="8"/>
      <c r="CU26" s="8"/>
      <c r="CV26" s="8"/>
      <c r="CW26" s="8"/>
      <c r="CX26" s="8"/>
      <c r="CY26" s="8"/>
      <c r="CZ26" s="8"/>
      <c r="DA26" s="8"/>
      <c r="DB26" s="8"/>
      <c r="DC26" s="8"/>
      <c r="DD26" s="8"/>
      <c r="DE26" s="8"/>
      <c r="DF26" s="8"/>
      <c r="DG26" s="8"/>
      <c r="DH26" s="8"/>
      <c r="DI26" s="8"/>
      <c r="DJ26" s="8"/>
      <c r="DK26" s="8"/>
      <c r="DL26" s="8"/>
    </row>
    <row r="27" ht="18.0" customHeight="1">
      <c r="A27" s="94"/>
      <c r="B27" s="66"/>
      <c r="C27" s="67"/>
      <c r="D27" s="67"/>
      <c r="E27" s="67"/>
      <c r="F27" s="67"/>
      <c r="G27" s="67"/>
      <c r="H27" s="67"/>
      <c r="I27" s="68"/>
      <c r="J27" s="68"/>
      <c r="K27" s="68"/>
      <c r="L27" s="67"/>
      <c r="M27" s="67"/>
      <c r="N27" s="68"/>
      <c r="O27" s="67"/>
      <c r="P27" s="86"/>
      <c r="Q27" s="70" t="str">
        <f t="shared" si="1"/>
        <v/>
      </c>
      <c r="R27" s="70" t="str">
        <f t="shared" si="2"/>
        <v/>
      </c>
      <c r="S27" s="70" t="str">
        <f t="shared" si="3"/>
        <v/>
      </c>
      <c r="T27" s="70" t="str">
        <f t="shared" si="4"/>
        <v>0</v>
      </c>
      <c r="U27" s="71" t="str">
        <f t="shared" si="5"/>
        <v/>
      </c>
      <c r="V27" s="60" t="str">
        <f>IF(OR($G27="Fuel Use",$G27="Fuel Use and Vehicle Distance"),VLOOKUP($M27,INDIRECT("Ref_EF_ByFuel"&amp;"_"&amp;$D27),3,0),IF(AND($G27="Vehicle Distance (e.g. Road Transport)",$D27="UK"),VLOOKUP($H27,Ref_EF_Vehicle_Distance_UK,3,0),IF(AND($G27="Vehicle Distance (e.g. Road Transport)",OR($D27="US",$D27="Other")),VLOOKUP($H27,INDIRECT("Ref_EF_Vehicle_Distance"&amp;"_"&amp;$D27),15,0),IF(AND($G27="Vehicle Distance (e.g. Road Transport)",ISBLANK($N27),ISBLANK($O27)),VLOOKUP($H27,INDIRECT("Ref_EF_Vehicle_Distance"&amp;"_"&amp;$D27),15,0),IF($G27="Weight Distance (e.g. Freight Transport)",VLOOKUP($H27,INDIRECT("Ref_EF_Weight_Distance"&amp;"_"&amp;$D27),3,0),IF($G27="Custom Vehicle",VLOOKUP($H27,Tbl_vehical_Settings,2,0),IF($G27="Custom Fuel",VLOOKUP($M27,Tbl_Fuel_Settings,2,0),$AU27)))))))</f>
        <v>#REF!</v>
      </c>
      <c r="W27" s="60" t="str">
        <f>IF(OR($G27="Fuel Use",$G27="Fuel Use and Vehicle Distance"),VLOOKUP($M27,INDIRECT("Ref_EF_ByFuel"&amp;"_"&amp;$D27),5,0),IF(AND($G27="Vehicle Distance (e.g. Road Transport)",$D27="UK"),VLOOKUP($H27,Ref_EF_Vehicle_Distance_UK,5,0),IF(AND($G27="Vehicle Distance (e.g. Road Transport)",OR($D27="US",$D27="Other")),VLOOKUP($H27,INDIRECT("Ref_EF_Vehicle_Distance"&amp;"_"&amp;$D27),17,0),IF(AND($G27="Vehicle Distance (e.g. Road Transport)",ISBLANK($N27),ISBLANK($O27)),VLOOKUP($H27,INDIRECT("Ref_EF_Vehicle_Distance"&amp;"_"&amp;$D27),17,0),IF($G27="Weight Distance (e.g. Freight Transport)",VLOOKUP($H27,INDIRECT("Ref_EF_Weight_Distance"&amp;"_"&amp;$D27),5,0),IF($G27="Custom Vehicle",VLOOKUP($H27,Tbl_vehical_Settings,6,0),IF($G27="Custom Fuel",VLOOKUP($M27,Tbl_Fuel_Settings,6,0),$AV27)))))))</f>
        <v>#REF!</v>
      </c>
      <c r="X27" s="60" t="str">
        <f>IF(OR($G27="Fuel Use",$G27="Fuel Use and Vehicle Distance"),VLOOKUP($M27,INDIRECT("Ref_EF_ByFuel"&amp;"_"&amp;$D27),6,0),IF(AND($G27="Vehicle Distance (e.g. Road Transport)",$D27="UK"),VLOOKUP($H27,Ref_EF_Vehicle_Distance_UK,6,0),IF(AND($G27="Vehicle Distance (e.g. Road Transport)",OR($D27="US",$D27="Other")),VLOOKUP($H27,INDIRECT("Ref_EF_Vehicle_Distance"&amp;"_"&amp;$D27),18,0),IF(AND($G27="Vehicle Distance (e.g. Road Transport)",ISBLANK($N27),ISBLANK($O27)),VLOOKUP($H27,INDIRECT("Ref_EF_Vehicle_Distance"&amp;"_"&amp;$D27),18,0),IF($G27="Weight Distance (e.g. Freight Transport)",VLOOKUP($H27,INDIRECT("Ref_EF_Weight_Distance"&amp;"_"&amp;$D27),6,0),IF($G27="Custom Vehicle",VLOOKUP($H27,Tbl_vehical_Settings,7,0),IF($G27="Custom Fuel",VLOOKUP($M27,Tbl_Fuel_Settings,7,0),$AW27)))))))</f>
        <v>#REF!</v>
      </c>
      <c r="Y27" s="60" t="str">
        <f>IF(OR($G27="Fuel Use",$G27="Fuel Use and Vehicle Distance"),VLOOKUP($M27,INDIRECT("Ref_EF_ByFuel"&amp;"_"&amp;$D27),4,0),IF(AND($G27="Vehicle Distance (e.g. Road Transport)",$D27="UK"),VLOOKUP($H27,Ref_EF_Vehicle_Distance_UK,4,0),IF(AND($G27="Vehicle Distance (e.g. Road Transport)",OR($D27="US",$D27="Other")),VLOOKUP($H27,INDIRECT("Ref_EF_Vehicle_Distance"&amp;"_"&amp;$D27),16,0),IF(AND($G27="Vehicle Distance (e.g. Road Transport)",ISBLANK($N27),ISBLANK($O27)),VLOOKUP($H27,INDIRECT("Ref_EF_Vehicle_Distance"&amp;"_"&amp;$D27),16,0),IF($G27="Weight Distance (e.g. Freight Transport)",VLOOKUP($H27,INDIRECT("Ref_EF_Weight_Distance"&amp;"_"&amp;$D27),4,0),IF($G27="Custom Vehicle",VLOOKUP($H27,Tbl_vehical_Settings,5,0),IF($G27="Custom Fuel",VLOOKUP($M27,Tbl_Fuel_Settings,5,0),$AX27)))))))</f>
        <v>#REF!</v>
      </c>
      <c r="Z27" s="60" t="str">
        <f>IF(OR($G27="Fuel Use",$G27="Fuel Use and Vehicle Distance"),VLOOKUP($M27,INDIRECT("Ref_EF_ByFuel"&amp;"_"&amp;$D27),5,0),IF(AND($G27="Vehicle Distance (e.g. Road Transport)",$D27="UK"),VLOOKUP($H27,Ref_EF_Vehicle_Distance_UK,5,0),IF(AND($G27="Vehicle Distance (e.g. Road Transport)",OR($D27="US",$D27="Other")),VLOOKUP($H27,INDIRECT("Ref_EF_Vehicle_Distance"&amp;"_"&amp;$D27),17,0),IF(AND($G27="Vehicle Distance (e.g. Road Transport)",ISBLANK($N27),ISBLANK($O27)),VLOOKUP($H27,INDIRECT("Ref_EF_Vehicle_Distance"&amp;"_"&amp;$D27),17,0),IF($G27="Weight Distance (e.g. Freight Transport)",VLOOKUP($H27,INDIRECT("Ref_EF_Weight_Distance"&amp;"_"&amp;$D27),5,0),IF($G27="Custom Vehicle",VLOOKUP($H27,Tbl_vehical_Settings,6,0),IF($G27="Custom Fuel",VLOOKUP($M27,Tbl_Fuel_Settings,6,0),$AV27)))))))</f>
        <v>#REF!</v>
      </c>
      <c r="AA27" s="60" t="str">
        <f>IF(OR($G27="Fuel Use",$G27="Fuel Use and Vehicle Distance"),VLOOKUP($M27,INDIRECT("Ref_EF_ByFuel"&amp;"_"&amp;$D27),6,0),IF(AND($G27="Vehicle Distance (e.g. Road Transport)",$D27="UK"),VLOOKUP($H27,Ref_EF_Vehicle_Distance_UK,6,0),IF(AND($G27="Vehicle Distance (e.g. Road Transport)",OR($D27="US",$D27="Other")),VLOOKUP($H27,INDIRECT("Ref_EF_Vehicle_Distance"&amp;"_"&amp;$D27),18,0),IF(AND($G27="Vehicle Distance (e.g. Road Transport)",ISBLANK($N27),ISBLANK($O27)),VLOOKUP($H27,INDIRECT("Ref_EF_Vehicle_Distance"&amp;"_"&amp;$D27),18,0),IF($G27="Weight Distance (e.g. Freight Transport)",VLOOKUP($H27,INDIRECT("Ref_EF_Weight_Distance"&amp;"_"&amp;$D27),6,0),IF($G27="Custom Vehicle",VLOOKUP($H27,Tbl_vehical_Settings,7,0),IF($G27="Custom Fuel",VLOOKUP($M27,Tbl_Fuel_Settings,7,0),$AW27)))))))</f>
        <v>#REF!</v>
      </c>
      <c r="AB27" s="60" t="str">
        <f>IF($G27="Fuel Use",VLOOKUP($H27,INDIRECT("Ref_EF_ByFuel_CH4"&amp;"_"&amp;$D27),3,0),
IF($G27="Fuel Use and Vehicle Distance",VLOOKUP($H27,INDIRECT("Ref_EF_Vehicle_Distance"&amp;"_"&amp;$D27),3,0),IF($G27="Vehicle Distance (e.g. Road Transport)",VLOOKUP($H27,INDIRECT("Ref_EF_Vehicle_Distance"&amp;"_"&amp;$D27),IF($D27="UK",7,3),0),IF($G27="Weight Distance (e.g. Freight Transport)",VLOOKUP(VLOOKUP($H27,INDIRECT("Ref_EF_Weight_Distance"&amp;"_"&amp;$D27),8,0),INDIRECT("Ref_EF_Weight_Distance_CH4"&amp;"_"&amp;$D27),3,0),IF($G27="Custom Vehicle",VLOOKUP($H27,Tbl_vehical_Settings,3,0),IF($G27="Custom Fuel",VLOOKUP($M27,Tbl_Fuel_Settings,3,0),VLOOKUP($H27,INDIRECT("Ref_EF_Public_Transport"&amp;"_"&amp;$D27),7,0)))))))</f>
        <v>#REF!</v>
      </c>
      <c r="AC27" s="60" t="str">
        <f>IF($G27="Fuel Use",VLOOKUP($H27,INDIRECT("Ref_EF_ByFuel_CH4"&amp;"_"&amp;$D27),4,0),
IF($G27="Fuel Use and Vehicle Distance",VLOOKUP($H27,INDIRECT("Ref_EF_Vehicle_Distance"&amp;"_"&amp;$D27),4,0),IF($G27="Vehicle Distance (e.g. Road Transport)",VLOOKUP($H27,INDIRECT("Ref_EF_Vehicle_Distance"&amp;"_"&amp;$D27),IF($D27="UK",8,4),0),IF($G27="Weight Distance (e.g. Freight Transport)",VLOOKUP(VLOOKUP($H27,INDIRECT("Ref_EF_Weight_Distance"&amp;"_"&amp;$D27),8,0),INDIRECT("Ref_EF_Weight_Distance_CH4"&amp;"_"&amp;$D27),4,0),IF($G27="Custom Vehicle",VLOOKUP($H27,Tbl_vehical_Settings,6,0),IF($G27="Custom Fuel",VLOOKUP($M27,Tbl_Fuel_Settings,6,0),VLOOKUP($H27,INDIRECT("Ref_EF_Public_Transport"&amp;"_"&amp;$D27),8,0)))))))</f>
        <v>#REF!</v>
      </c>
      <c r="AD27" s="60" t="str">
        <f>IF($G27="Fuel Use",VLOOKUP($H27,INDIRECT("Ref_EF_ByFuel_CH4"&amp;"_"&amp;$D27),5,0),
IF($G27="Fuel Use and Vehicle Distance",VLOOKUP($H27,INDIRECT("Ref_EF_Vehicle_Distance"&amp;"_"&amp;$D27),5,0),IF($G27="Vehicle Distance (e.g. Road Transport)",VLOOKUP($H27,INDIRECT("Ref_EF_Vehicle_Distance"&amp;"_"&amp;$D27),IF($D27="UK",9,5),0),IF($G27="Weight Distance (e.g. Freight Transport)",VLOOKUP(VLOOKUP($H27,INDIRECT("Ref_EF_Weight_Distance"&amp;"_"&amp;$D27),8,0),INDIRECT("Ref_EF_Weight_Distance_CH4"&amp;"_"&amp;$D27),5,0),IF($G27="Custom Vehicle",VLOOKUP($H27,Tbl_vehical_Settings,7,0),IF($G27="Custom Fuel",VLOOKUP($M27,Tbl_Fuel_Settings,7,0),VLOOKUP($H27,INDIRECT("Ref_EF_Public_Transport"&amp;"_"&amp;$D27),9,0)))))))</f>
        <v>#REF!</v>
      </c>
      <c r="AE27" s="60" t="str">
        <f>IF($G27="Fuel Use",VLOOKUP($H27,INDIRECT("Ref_EF_ByFuel_CH4"&amp;"_"&amp;$D27),6,0),
IF($G27="Fuel Use and Vehicle Distance",VLOOKUP($H27,INDIRECT("Ref_EF_Vehicle_Distance"&amp;"_"&amp;$D27),6,0),IF($G27="Vehicle Distance (e.g. Road Transport)",VLOOKUP($H27,INDIRECT("Ref_EF_Vehicle_Distance"&amp;"_"&amp;$D27),IF($D27="UK",10,6),0),IF($G27="Weight Distance (e.g. Freight Transport)",VLOOKUP(VLOOKUP($H27,INDIRECT("Ref_EF_Weight_Distance"&amp;"_"&amp;$D27),8,0),INDIRECT("Ref_EF_Weight_Distance_CH4"&amp;"_"&amp;$D27),6,0),IF($G27="Custom Vehicle",VLOOKUP($H27,Tbl_vehical_Settings,4,0),IF($G27="Custom Fuel",VLOOKUP($M27,Tbl_Fuel_Settings,4,0),VLOOKUP($H27,INDIRECT("Ref_EF_Public_Transport"&amp;"_"&amp;$D27),10,0)))))))</f>
        <v>#REF!</v>
      </c>
      <c r="AF27" s="60" t="str">
        <f>IF($G27="Fuel Use",VLOOKUP($H27,INDIRECT("Ref_EF_ByFuel_CH4"&amp;"_"&amp;$D27),7,0),
IF($G27="Fuel Use and Vehicle Distance",VLOOKUP($H27,INDIRECT("Ref_EF_Vehicle_Distance"&amp;"_"&amp;$D27),7,0),IF($G27="Vehicle Distance (e.g. Road Transport)",VLOOKUP($H27,INDIRECT("Ref_EF_Vehicle_Distance"&amp;"_"&amp;$D27),IF($D27="UK",11,7),0),IF($G27="Weight Distance (e.g. Freight Transport)",VLOOKUP(VLOOKUP($H27,INDIRECT("Ref_EF_Weight_Distance"&amp;"_"&amp;$D27),8,0),INDIRECT("Ref_EF_Weight_Distance_CH4"&amp;"_"&amp;$D27),7,0),IF($G27="Custom Vehicle",VLOOKUP($H27,Tbl_vehical_Settings,6,0),IF($G27="Custom Fuel",VLOOKUP($M27,Tbl_Fuel_Settings,6,0),VLOOKUP($H27,INDIRECT("Ref_EF_Public_Transport"&amp;"_"&amp;$D27),11,0)))))))</f>
        <v>#REF!</v>
      </c>
      <c r="AG27" s="60" t="str">
        <f>IF($G27="Fuel Use",VLOOKUP($H27,INDIRECT("Ref_EF_ByFuel_CH4"&amp;"_"&amp;$D27),8,0),
IF($G27="Fuel Use and Vehicle Distance",VLOOKUP($H27,INDIRECT("Ref_EF_Vehicle_Distance"&amp;"_"&amp;$D27),8,0),IF($G27="Vehicle Distance (e.g. Road Transport)",VLOOKUP($H27,INDIRECT("Ref_EF_Vehicle_Distance"&amp;"_"&amp;$D27),IF($D27="UK",12,8),0),IF($G27="Weight Distance (e.g. Freight Transport)",VLOOKUP(VLOOKUP($H27,INDIRECT("Ref_EF_Weight_Distance"&amp;"_"&amp;$D27),8,0),INDIRECT("Ref_EF_Weight_Distance_CH4"&amp;"_"&amp;$D27),8,0),IF($G27="Custom Vehicle",VLOOKUP($H27,Tbl_vehical_Settings,7,0),IF($G27="Custom Fuel",VLOOKUP($M27,Tbl_Fuel_Settings,7,0),VLOOKUP($H27,INDIRECT("Ref_EF_Public_Transport"&amp;"_"&amp;$D27),12,0)))))))</f>
        <v>#REF!</v>
      </c>
      <c r="AH27" s="60" t="str">
        <f t="array" ref="AH27">INDEX(Ref_Master_Unit_Table,MATCH($W27,REF_To_Unit,0),MATCH('Reference - Lookup and Unit'!$A$11,Ref_From_Units,0))</f>
        <v>#REF!</v>
      </c>
      <c r="AI27" s="60" t="str">
        <f t="array" ref="AI27">INDEX(Ref_Master_Unit_Table,MATCH(IF(AND($D27="UK",$G27="Vehicle Distance (e.g. Road Transport)"),$L27,IF(ISBLANK($O27),$L27,$O27)),Ref_From_Units,0),MATCH($X27,REF_To_Unit,0))</f>
        <v>#N/A</v>
      </c>
      <c r="AJ27" s="60" t="str">
        <f t="array" ref="AJ27">INDEX(Ref_Master_Unit_Table,MATCH($Z27,REF_To_Unit,0),MATCH('Reference - Lookup and Unit'!$A$11,Ref_From_Units,0))</f>
        <v>#REF!</v>
      </c>
      <c r="AK27" s="60" t="str">
        <f t="array" ref="AK27">INDEX(Ref_Master_Unit_Table,MATCH(IF(AND($D27="UK",$G27="Vehicle Distance (e.g. Road Transport)"),$L27,IF(ISBLANK($O27),$L27,$O27)),Ref_From_Units,0),MATCH($AA27,REF_To_Unit,0))</f>
        <v>#N/A</v>
      </c>
      <c r="AL27" s="60" t="str">
        <f t="array" ref="AL27">INDEX(Ref_Master_Unit_Table,MATCH($AC27,REF_To_Unit,0),MATCH('Reference - Lookup and Unit'!$A$11,Ref_From_Units,0))</f>
        <v>#REF!</v>
      </c>
      <c r="AM27" s="60" t="str">
        <f t="array" ref="AM27">INDEX(Ref_Master_Unit_Table,MATCH(IF(OR($G27="Fuel Use",$G27="Custom Fuel"),$O27,$L27),Ref_From_Units,0),MATCH($AD27,REF_To_Unit,0))</f>
        <v>#N/A</v>
      </c>
      <c r="AN27" s="60" t="str">
        <f t="array" ref="AN27">INDEX(Ref_Master_Unit_Table,MATCH($AF27,REF_To_Unit,0),MATCH('Reference - Lookup and Unit'!$A$11,Ref_From_Units,0))</f>
        <v>#REF!</v>
      </c>
      <c r="AO27" s="60" t="str">
        <f t="array" ref="AO27">INDEX(Ref_Master_Unit_Table,MATCH(IF(OR($G27="Fuel Use",$G27="Custom Fuel"),$O27,$L27),Ref_From_Units,0),MATCH($AD27,REF_To_Unit,0))</f>
        <v>#N/A</v>
      </c>
      <c r="AP27" s="60" t="str">
        <f>VLOOKUP("CO2",INDIRECT(IF(Setting_IPCC_GWP_VERSION="1995 IPCC Second Assessment Report (SAR)","Ref_EF_IPCC_GWP_95",IF(Setting_IPCC_GWP_VERSION="2001 IPCC Third Assessment Report (TAR)","Ref_EF_IPCC_GWP_2001","Ref_EF_IPCC_GWP_2007"))),2,0)</f>
        <v>1.0000000000</v>
      </c>
      <c r="AQ2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7" s="61" t="str">
        <f>VLOOKUP("Biofuel CO2",INDIRECT(IF(Setting_IPCC_GWP_VERSION="1995 IPCC Second Assessment Report (SAR)","Ref_EF_IPCC_GWP_95",IF(Setting_IPCC_GWP_VERSION="2001 IPCC Third Assessment Report (TAR)","Ref_EF_IPCC_GWP_2001","Ref_EF_IPCC_GWP_2007"))),2,0)</f>
        <v>1.0000000000</v>
      </c>
      <c r="AT27" s="62" t="str">
        <f t="shared" si="6"/>
        <v>Ref_DD_vehicle_Passenger_</v>
      </c>
      <c r="AU27" s="62" t="str">
        <f t="shared" si="7"/>
        <v>#REF!</v>
      </c>
      <c r="AV27" s="62" t="str">
        <f t="shared" si="8"/>
        <v>#REF!</v>
      </c>
      <c r="AW27" s="62" t="str">
        <f t="shared" si="9"/>
        <v>#REF!</v>
      </c>
      <c r="AX27" s="62" t="str">
        <f t="shared" si="10"/>
        <v>#REF!</v>
      </c>
      <c r="AY27" s="62" t="str">
        <f t="shared" si="11"/>
        <v>FALSE</v>
      </c>
      <c r="AZ27" s="62" t="str">
        <f t="shared" si="12"/>
        <v/>
      </c>
      <c r="BA27" s="62" t="str">
        <f t="shared" si="13"/>
        <v/>
      </c>
      <c r="BB27" s="62" t="str">
        <f t="shared" si="14"/>
        <v/>
      </c>
      <c r="BC27" s="62" t="str">
        <f t="shared" si="15"/>
        <v/>
      </c>
      <c r="BD27" s="62" t="str">
        <f t="shared" si="16"/>
        <v/>
      </c>
      <c r="BE27" s="62" t="str">
        <f t="shared" si="17"/>
        <v/>
      </c>
      <c r="BF27" s="62" t="str">
        <f t="shared" si="18"/>
        <v/>
      </c>
      <c r="BG27" s="62" t="str">
        <f t="shared" si="19"/>
        <v/>
      </c>
      <c r="BH27" s="62" t="str">
        <f t="shared" si="20"/>
        <v/>
      </c>
      <c r="BI27" s="62" t="str">
        <f t="shared" si="21"/>
        <v/>
      </c>
      <c r="BJ27" s="62" t="str">
        <f t="shared" si="22"/>
        <v/>
      </c>
      <c r="BK27" s="62" t="str">
        <f t="shared" si="23"/>
        <v/>
      </c>
      <c r="BL27" s="62" t="str">
        <f t="shared" si="24"/>
        <v/>
      </c>
      <c r="BM27" s="63" t="str">
        <f t="shared" si="25"/>
        <v/>
      </c>
      <c r="BN27" s="62" t="str">
        <f t="shared" si="26"/>
        <v/>
      </c>
      <c r="BO27" s="62" t="str">
        <f t="shared" si="27"/>
        <v/>
      </c>
      <c r="BP27" s="62" t="str">
        <f t="shared" si="28"/>
        <v/>
      </c>
      <c r="BQ27" s="62" t="str">
        <f t="shared" si="29"/>
        <v/>
      </c>
      <c r="BR27" s="62" t="str">
        <f t="shared" si="30"/>
        <v/>
      </c>
      <c r="BS27" s="62" t="str">
        <f t="shared" si="31"/>
        <v/>
      </c>
      <c r="BT27" s="62" t="str">
        <f t="shared" si="32"/>
        <v/>
      </c>
      <c r="BU27" s="62" t="str">
        <f t="shared" si="33"/>
        <v/>
      </c>
      <c r="BV27" s="62" t="str">
        <f t="shared" si="34"/>
        <v/>
      </c>
      <c r="BW27" s="62" t="str">
        <f t="shared" si="35"/>
        <v/>
      </c>
      <c r="BX27" s="62" t="str">
        <f t="shared" si="36"/>
        <v/>
      </c>
      <c r="BY27" s="62" t="str">
        <f t="shared" si="37"/>
        <v/>
      </c>
      <c r="BZ27" s="62" t="str">
        <f t="shared" si="38"/>
        <v/>
      </c>
      <c r="CA27" s="62" t="str">
        <f t="shared" si="39"/>
        <v/>
      </c>
      <c r="CB27" s="62" t="str">
        <f t="shared" si="40"/>
        <v/>
      </c>
      <c r="CC27" s="62" t="str">
        <f t="shared" si="41"/>
        <v/>
      </c>
      <c r="CD27" s="62" t="str">
        <f t="shared" si="42"/>
        <v/>
      </c>
      <c r="CE27" s="62" t="str">
        <f t="shared" si="43"/>
        <v/>
      </c>
      <c r="CF27" s="62" t="str">
        <f t="shared" si="44"/>
        <v/>
      </c>
      <c r="CG27" s="62" t="str">
        <f t="shared" si="45"/>
        <v/>
      </c>
      <c r="CH27" s="62" t="str">
        <f t="shared" si="46"/>
        <v/>
      </c>
      <c r="CI27" s="62" t="str">
        <f t="shared" si="47"/>
        <v/>
      </c>
      <c r="CJ27" s="62" t="str">
        <f t="shared" si="48"/>
        <v/>
      </c>
      <c r="CK27" s="62" t="str">
        <f t="shared" si="49"/>
        <v/>
      </c>
      <c r="CL27" s="62" t="str">
        <f t="shared" si="50"/>
        <v/>
      </c>
      <c r="CM27" s="62" t="str">
        <f t="shared" si="51"/>
        <v/>
      </c>
      <c r="CN27" s="62" t="str">
        <f t="shared" si="52"/>
        <v/>
      </c>
      <c r="CO27" s="62" t="str">
        <f t="shared" si="53"/>
        <v/>
      </c>
      <c r="CP27" s="64" t="str">
        <f t="shared" si="54"/>
        <v>Ref_DD_DistanceUnit</v>
      </c>
      <c r="CQ27" s="62" t="str">
        <f t="shared" si="55"/>
        <v/>
      </c>
      <c r="CR27" s="64" t="str">
        <f t="shared" si="56"/>
        <v/>
      </c>
      <c r="CS27" s="65"/>
      <c r="CT27" s="8"/>
      <c r="CU27" s="8"/>
      <c r="CV27" s="8"/>
      <c r="CW27" s="8"/>
      <c r="CX27" s="8"/>
      <c r="CY27" s="8"/>
      <c r="CZ27" s="8"/>
      <c r="DA27" s="8"/>
      <c r="DB27" s="8"/>
      <c r="DC27" s="8"/>
      <c r="DD27" s="8"/>
      <c r="DE27" s="8"/>
      <c r="DF27" s="8"/>
      <c r="DG27" s="8"/>
      <c r="DH27" s="8"/>
      <c r="DI27" s="8"/>
      <c r="DJ27" s="8"/>
      <c r="DK27" s="8"/>
      <c r="DL27" s="8"/>
    </row>
    <row r="28" ht="18.0" customHeight="1">
      <c r="A28" s="8"/>
      <c r="B28" s="87"/>
      <c r="C28" s="79"/>
      <c r="D28" s="79"/>
      <c r="E28" s="79"/>
      <c r="F28" s="79"/>
      <c r="G28" s="79"/>
      <c r="H28" s="79"/>
      <c r="I28" s="80"/>
      <c r="J28" s="80"/>
      <c r="K28" s="80"/>
      <c r="L28" s="79"/>
      <c r="M28" s="79"/>
      <c r="N28" s="80"/>
      <c r="O28" s="79"/>
      <c r="P28" s="81"/>
      <c r="Q28" s="82" t="str">
        <f t="shared" si="1"/>
        <v/>
      </c>
      <c r="R28" s="82" t="str">
        <f t="shared" si="2"/>
        <v/>
      </c>
      <c r="S28" s="82" t="str">
        <f t="shared" si="3"/>
        <v/>
      </c>
      <c r="T28" s="82" t="str">
        <f t="shared" si="4"/>
        <v>0</v>
      </c>
      <c r="U28" s="83" t="str">
        <f t="shared" si="5"/>
        <v/>
      </c>
      <c r="V28" s="60" t="str">
        <f>IF(OR($G28="Fuel Use",$G28="Fuel Use and Vehicle Distance"),VLOOKUP($M28,INDIRECT("Ref_EF_ByFuel"&amp;"_"&amp;$D28),3,0),IF(AND($G28="Vehicle Distance (e.g. Road Transport)",$D28="UK"),VLOOKUP($H28,Ref_EF_Vehicle_Distance_UK,3,0),IF(AND($G28="Vehicle Distance (e.g. Road Transport)",OR($D28="US",$D28="Other")),VLOOKUP($H28,INDIRECT("Ref_EF_Vehicle_Distance"&amp;"_"&amp;$D28),15,0),IF(AND($G28="Vehicle Distance (e.g. Road Transport)",ISBLANK($N28),ISBLANK($O28)),VLOOKUP($H28,INDIRECT("Ref_EF_Vehicle_Distance"&amp;"_"&amp;$D28),15,0),IF($G28="Weight Distance (e.g. Freight Transport)",VLOOKUP($H28,INDIRECT("Ref_EF_Weight_Distance"&amp;"_"&amp;$D28),3,0),IF($G28="Custom Vehicle",VLOOKUP($H28,Tbl_vehical_Settings,2,0),IF($G28="Custom Fuel",VLOOKUP($M28,Tbl_Fuel_Settings,2,0),$AU28)))))))</f>
        <v>#REF!</v>
      </c>
      <c r="W28" s="60" t="str">
        <f>IF(OR($G28="Fuel Use",$G28="Fuel Use and Vehicle Distance"),VLOOKUP($M28,INDIRECT("Ref_EF_ByFuel"&amp;"_"&amp;$D28),5,0),IF(AND($G28="Vehicle Distance (e.g. Road Transport)",$D28="UK"),VLOOKUP($H28,Ref_EF_Vehicle_Distance_UK,5,0),IF(AND($G28="Vehicle Distance (e.g. Road Transport)",OR($D28="US",$D28="Other")),VLOOKUP($H28,INDIRECT("Ref_EF_Vehicle_Distance"&amp;"_"&amp;$D28),17,0),IF(AND($G28="Vehicle Distance (e.g. Road Transport)",ISBLANK($N28),ISBLANK($O28)),VLOOKUP($H28,INDIRECT("Ref_EF_Vehicle_Distance"&amp;"_"&amp;$D28),17,0),IF($G28="Weight Distance (e.g. Freight Transport)",VLOOKUP($H28,INDIRECT("Ref_EF_Weight_Distance"&amp;"_"&amp;$D28),5,0),IF($G28="Custom Vehicle",VLOOKUP($H28,Tbl_vehical_Settings,6,0),IF($G28="Custom Fuel",VLOOKUP($M28,Tbl_Fuel_Settings,6,0),$AV28)))))))</f>
        <v>#REF!</v>
      </c>
      <c r="X28" s="60" t="str">
        <f>IF(OR($G28="Fuel Use",$G28="Fuel Use and Vehicle Distance"),VLOOKUP($M28,INDIRECT("Ref_EF_ByFuel"&amp;"_"&amp;$D28),6,0),IF(AND($G28="Vehicle Distance (e.g. Road Transport)",$D28="UK"),VLOOKUP($H28,Ref_EF_Vehicle_Distance_UK,6,0),IF(AND($G28="Vehicle Distance (e.g. Road Transport)",OR($D28="US",$D28="Other")),VLOOKUP($H28,INDIRECT("Ref_EF_Vehicle_Distance"&amp;"_"&amp;$D28),18,0),IF(AND($G28="Vehicle Distance (e.g. Road Transport)",ISBLANK($N28),ISBLANK($O28)),VLOOKUP($H28,INDIRECT("Ref_EF_Vehicle_Distance"&amp;"_"&amp;$D28),18,0),IF($G28="Weight Distance (e.g. Freight Transport)",VLOOKUP($H28,INDIRECT("Ref_EF_Weight_Distance"&amp;"_"&amp;$D28),6,0),IF($G28="Custom Vehicle",VLOOKUP($H28,Tbl_vehical_Settings,7,0),IF($G28="Custom Fuel",VLOOKUP($M28,Tbl_Fuel_Settings,7,0),$AW28)))))))</f>
        <v>#REF!</v>
      </c>
      <c r="Y28" s="60" t="str">
        <f>IF(OR($G28="Fuel Use",$G28="Fuel Use and Vehicle Distance"),VLOOKUP($M28,INDIRECT("Ref_EF_ByFuel"&amp;"_"&amp;$D28),4,0),IF(AND($G28="Vehicle Distance (e.g. Road Transport)",$D28="UK"),VLOOKUP($H28,Ref_EF_Vehicle_Distance_UK,4,0),IF(AND($G28="Vehicle Distance (e.g. Road Transport)",OR($D28="US",$D28="Other")),VLOOKUP($H28,INDIRECT("Ref_EF_Vehicle_Distance"&amp;"_"&amp;$D28),16,0),IF(AND($G28="Vehicle Distance (e.g. Road Transport)",ISBLANK($N28),ISBLANK($O28)),VLOOKUP($H28,INDIRECT("Ref_EF_Vehicle_Distance"&amp;"_"&amp;$D28),16,0),IF($G28="Weight Distance (e.g. Freight Transport)",VLOOKUP($H28,INDIRECT("Ref_EF_Weight_Distance"&amp;"_"&amp;$D28),4,0),IF($G28="Custom Vehicle",VLOOKUP($H28,Tbl_vehical_Settings,5,0),IF($G28="Custom Fuel",VLOOKUP($M28,Tbl_Fuel_Settings,5,0),$AX28)))))))</f>
        <v>#REF!</v>
      </c>
      <c r="Z28" s="60" t="str">
        <f>IF(OR($G28="Fuel Use",$G28="Fuel Use and Vehicle Distance"),VLOOKUP($M28,INDIRECT("Ref_EF_ByFuel"&amp;"_"&amp;$D28),5,0),IF(AND($G28="Vehicle Distance (e.g. Road Transport)",$D28="UK"),VLOOKUP($H28,Ref_EF_Vehicle_Distance_UK,5,0),IF(AND($G28="Vehicle Distance (e.g. Road Transport)",OR($D28="US",$D28="Other")),VLOOKUP($H28,INDIRECT("Ref_EF_Vehicle_Distance"&amp;"_"&amp;$D28),17,0),IF(AND($G28="Vehicle Distance (e.g. Road Transport)",ISBLANK($N28),ISBLANK($O28)),VLOOKUP($H28,INDIRECT("Ref_EF_Vehicle_Distance"&amp;"_"&amp;$D28),17,0),IF($G28="Weight Distance (e.g. Freight Transport)",VLOOKUP($H28,INDIRECT("Ref_EF_Weight_Distance"&amp;"_"&amp;$D28),5,0),IF($G28="Custom Vehicle",VLOOKUP($H28,Tbl_vehical_Settings,6,0),IF($G28="Custom Fuel",VLOOKUP($M28,Tbl_Fuel_Settings,6,0),$AV28)))))))</f>
        <v>#REF!</v>
      </c>
      <c r="AA28" s="60" t="str">
        <f>IF(OR($G28="Fuel Use",$G28="Fuel Use and Vehicle Distance"),VLOOKUP($M28,INDIRECT("Ref_EF_ByFuel"&amp;"_"&amp;$D28),6,0),IF(AND($G28="Vehicle Distance (e.g. Road Transport)",$D28="UK"),VLOOKUP($H28,Ref_EF_Vehicle_Distance_UK,6,0),IF(AND($G28="Vehicle Distance (e.g. Road Transport)",OR($D28="US",$D28="Other")),VLOOKUP($H28,INDIRECT("Ref_EF_Vehicle_Distance"&amp;"_"&amp;$D28),18,0),IF(AND($G28="Vehicle Distance (e.g. Road Transport)",ISBLANK($N28),ISBLANK($O28)),VLOOKUP($H28,INDIRECT("Ref_EF_Vehicle_Distance"&amp;"_"&amp;$D28),18,0),IF($G28="Weight Distance (e.g. Freight Transport)",VLOOKUP($H28,INDIRECT("Ref_EF_Weight_Distance"&amp;"_"&amp;$D28),6,0),IF($G28="Custom Vehicle",VLOOKUP($H28,Tbl_vehical_Settings,7,0),IF($G28="Custom Fuel",VLOOKUP($M28,Tbl_Fuel_Settings,7,0),$AW28)))))))</f>
        <v>#REF!</v>
      </c>
      <c r="AB28" s="60" t="str">
        <f>IF($G28="Fuel Use",VLOOKUP($H28,INDIRECT("Ref_EF_ByFuel_CH4"&amp;"_"&amp;$D28),3,0),
IF($G28="Fuel Use and Vehicle Distance",VLOOKUP($H28,INDIRECT("Ref_EF_Vehicle_Distance"&amp;"_"&amp;$D28),3,0),IF($G28="Vehicle Distance (e.g. Road Transport)",VLOOKUP($H28,INDIRECT("Ref_EF_Vehicle_Distance"&amp;"_"&amp;$D28),IF($D28="UK",7,3),0),IF($G28="Weight Distance (e.g. Freight Transport)",VLOOKUP(VLOOKUP($H28,INDIRECT("Ref_EF_Weight_Distance"&amp;"_"&amp;$D28),8,0),INDIRECT("Ref_EF_Weight_Distance_CH4"&amp;"_"&amp;$D28),3,0),IF($G28="Custom Vehicle",VLOOKUP($H28,Tbl_vehical_Settings,3,0),IF($G28="Custom Fuel",VLOOKUP($M28,Tbl_Fuel_Settings,3,0),VLOOKUP($H28,INDIRECT("Ref_EF_Public_Transport"&amp;"_"&amp;$D28),7,0)))))))</f>
        <v>#REF!</v>
      </c>
      <c r="AC28" s="60" t="str">
        <f>IF($G28="Fuel Use",VLOOKUP($H28,INDIRECT("Ref_EF_ByFuel_CH4"&amp;"_"&amp;$D28),4,0),
IF($G28="Fuel Use and Vehicle Distance",VLOOKUP($H28,INDIRECT("Ref_EF_Vehicle_Distance"&amp;"_"&amp;$D28),4,0),IF($G28="Vehicle Distance (e.g. Road Transport)",VLOOKUP($H28,INDIRECT("Ref_EF_Vehicle_Distance"&amp;"_"&amp;$D28),IF($D28="UK",8,4),0),IF($G28="Weight Distance (e.g. Freight Transport)",VLOOKUP(VLOOKUP($H28,INDIRECT("Ref_EF_Weight_Distance"&amp;"_"&amp;$D28),8,0),INDIRECT("Ref_EF_Weight_Distance_CH4"&amp;"_"&amp;$D28),4,0),IF($G28="Custom Vehicle",VLOOKUP($H28,Tbl_vehical_Settings,6,0),IF($G28="Custom Fuel",VLOOKUP($M28,Tbl_Fuel_Settings,6,0),VLOOKUP($H28,INDIRECT("Ref_EF_Public_Transport"&amp;"_"&amp;$D28),8,0)))))))</f>
        <v>#REF!</v>
      </c>
      <c r="AD28" s="60" t="str">
        <f>IF($G28="Fuel Use",VLOOKUP($H28,INDIRECT("Ref_EF_ByFuel_CH4"&amp;"_"&amp;$D28),5,0),
IF($G28="Fuel Use and Vehicle Distance",VLOOKUP($H28,INDIRECT("Ref_EF_Vehicle_Distance"&amp;"_"&amp;$D28),5,0),IF($G28="Vehicle Distance (e.g. Road Transport)",VLOOKUP($H28,INDIRECT("Ref_EF_Vehicle_Distance"&amp;"_"&amp;$D28),IF($D28="UK",9,5),0),IF($G28="Weight Distance (e.g. Freight Transport)",VLOOKUP(VLOOKUP($H28,INDIRECT("Ref_EF_Weight_Distance"&amp;"_"&amp;$D28),8,0),INDIRECT("Ref_EF_Weight_Distance_CH4"&amp;"_"&amp;$D28),5,0),IF($G28="Custom Vehicle",VLOOKUP($H28,Tbl_vehical_Settings,7,0),IF($G28="Custom Fuel",VLOOKUP($M28,Tbl_Fuel_Settings,7,0),VLOOKUP($H28,INDIRECT("Ref_EF_Public_Transport"&amp;"_"&amp;$D28),9,0)))))))</f>
        <v>#REF!</v>
      </c>
      <c r="AE28" s="60" t="str">
        <f>IF($G28="Fuel Use",VLOOKUP($H28,INDIRECT("Ref_EF_ByFuel_CH4"&amp;"_"&amp;$D28),6,0),
IF($G28="Fuel Use and Vehicle Distance",VLOOKUP($H28,INDIRECT("Ref_EF_Vehicle_Distance"&amp;"_"&amp;$D28),6,0),IF($G28="Vehicle Distance (e.g. Road Transport)",VLOOKUP($H28,INDIRECT("Ref_EF_Vehicle_Distance"&amp;"_"&amp;$D28),IF($D28="UK",10,6),0),IF($G28="Weight Distance (e.g. Freight Transport)",VLOOKUP(VLOOKUP($H28,INDIRECT("Ref_EF_Weight_Distance"&amp;"_"&amp;$D28),8,0),INDIRECT("Ref_EF_Weight_Distance_CH4"&amp;"_"&amp;$D28),6,0),IF($G28="Custom Vehicle",VLOOKUP($H28,Tbl_vehical_Settings,4,0),IF($G28="Custom Fuel",VLOOKUP($M28,Tbl_Fuel_Settings,4,0),VLOOKUP($H28,INDIRECT("Ref_EF_Public_Transport"&amp;"_"&amp;$D28),10,0)))))))</f>
        <v>#REF!</v>
      </c>
      <c r="AF28" s="60" t="str">
        <f>IF($G28="Fuel Use",VLOOKUP($H28,INDIRECT("Ref_EF_ByFuel_CH4"&amp;"_"&amp;$D28),7,0),
IF($G28="Fuel Use and Vehicle Distance",VLOOKUP($H28,INDIRECT("Ref_EF_Vehicle_Distance"&amp;"_"&amp;$D28),7,0),IF($G28="Vehicle Distance (e.g. Road Transport)",VLOOKUP($H28,INDIRECT("Ref_EF_Vehicle_Distance"&amp;"_"&amp;$D28),IF($D28="UK",11,7),0),IF($G28="Weight Distance (e.g. Freight Transport)",VLOOKUP(VLOOKUP($H28,INDIRECT("Ref_EF_Weight_Distance"&amp;"_"&amp;$D28),8,0),INDIRECT("Ref_EF_Weight_Distance_CH4"&amp;"_"&amp;$D28),7,0),IF($G28="Custom Vehicle",VLOOKUP($H28,Tbl_vehical_Settings,6,0),IF($G28="Custom Fuel",VLOOKUP($M28,Tbl_Fuel_Settings,6,0),VLOOKUP($H28,INDIRECT("Ref_EF_Public_Transport"&amp;"_"&amp;$D28),11,0)))))))</f>
        <v>#REF!</v>
      </c>
      <c r="AG28" s="60" t="str">
        <f>IF($G28="Fuel Use",VLOOKUP($H28,INDIRECT("Ref_EF_ByFuel_CH4"&amp;"_"&amp;$D28),8,0),
IF($G28="Fuel Use and Vehicle Distance",VLOOKUP($H28,INDIRECT("Ref_EF_Vehicle_Distance"&amp;"_"&amp;$D28),8,0),IF($G28="Vehicle Distance (e.g. Road Transport)",VLOOKUP($H28,INDIRECT("Ref_EF_Vehicle_Distance"&amp;"_"&amp;$D28),IF($D28="UK",12,8),0),IF($G28="Weight Distance (e.g. Freight Transport)",VLOOKUP(VLOOKUP($H28,INDIRECT("Ref_EF_Weight_Distance"&amp;"_"&amp;$D28),8,0),INDIRECT("Ref_EF_Weight_Distance_CH4"&amp;"_"&amp;$D28),8,0),IF($G28="Custom Vehicle",VLOOKUP($H28,Tbl_vehical_Settings,7,0),IF($G28="Custom Fuel",VLOOKUP($M28,Tbl_Fuel_Settings,7,0),VLOOKUP($H28,INDIRECT("Ref_EF_Public_Transport"&amp;"_"&amp;$D28),12,0)))))))</f>
        <v>#REF!</v>
      </c>
      <c r="AH28" s="60" t="str">
        <f t="array" ref="AH28">INDEX(Ref_Master_Unit_Table,MATCH($W28,REF_To_Unit,0),MATCH('Reference - Lookup and Unit'!$A$11,Ref_From_Units,0))</f>
        <v>#REF!</v>
      </c>
      <c r="AI28" s="60" t="str">
        <f t="array" ref="AI28">INDEX(Ref_Master_Unit_Table,MATCH(IF(AND($D28="UK",$G28="Vehicle Distance (e.g. Road Transport)"),$L28,IF(ISBLANK($O28),$L28,$O28)),Ref_From_Units,0),MATCH($X28,REF_To_Unit,0))</f>
        <v>#N/A</v>
      </c>
      <c r="AJ28" s="60" t="str">
        <f t="array" ref="AJ28">INDEX(Ref_Master_Unit_Table,MATCH($Z28,REF_To_Unit,0),MATCH('Reference - Lookup and Unit'!$A$11,Ref_From_Units,0))</f>
        <v>#REF!</v>
      </c>
      <c r="AK28" s="60" t="str">
        <f t="array" ref="AK28">INDEX(Ref_Master_Unit_Table,MATCH(IF(AND($D28="UK",$G28="Vehicle Distance (e.g. Road Transport)"),$L28,IF(ISBLANK($O28),$L28,$O28)),Ref_From_Units,0),MATCH($AA28,REF_To_Unit,0))</f>
        <v>#N/A</v>
      </c>
      <c r="AL28" s="60" t="str">
        <f t="array" ref="AL28">INDEX(Ref_Master_Unit_Table,MATCH($AC28,REF_To_Unit,0),MATCH('Reference - Lookup and Unit'!$A$11,Ref_From_Units,0))</f>
        <v>#REF!</v>
      </c>
      <c r="AM28" s="60" t="str">
        <f t="array" ref="AM28">INDEX(Ref_Master_Unit_Table,MATCH(IF(OR($G28="Fuel Use",$G28="Custom Fuel"),$O28,$L28),Ref_From_Units,0),MATCH($AD28,REF_To_Unit,0))</f>
        <v>#N/A</v>
      </c>
      <c r="AN28" s="60" t="str">
        <f t="array" ref="AN28">INDEX(Ref_Master_Unit_Table,MATCH($AF28,REF_To_Unit,0),MATCH('Reference - Lookup and Unit'!$A$11,Ref_From_Units,0))</f>
        <v>#REF!</v>
      </c>
      <c r="AO28" s="60" t="str">
        <f t="array" ref="AO28">INDEX(Ref_Master_Unit_Table,MATCH(IF(OR($G28="Fuel Use",$G28="Custom Fuel"),$O28,$L28),Ref_From_Units,0),MATCH($AD28,REF_To_Unit,0))</f>
        <v>#N/A</v>
      </c>
      <c r="AP28" s="60" t="str">
        <f>VLOOKUP("CO2",INDIRECT(IF(Setting_IPCC_GWP_VERSION="1995 IPCC Second Assessment Report (SAR)","Ref_EF_IPCC_GWP_95",IF(Setting_IPCC_GWP_VERSION="2001 IPCC Third Assessment Report (TAR)","Ref_EF_IPCC_GWP_2001","Ref_EF_IPCC_GWP_2007"))),2,0)</f>
        <v>1.0000000000</v>
      </c>
      <c r="AQ2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8" s="61" t="str">
        <f>VLOOKUP("Biofuel CO2",INDIRECT(IF(Setting_IPCC_GWP_VERSION="1995 IPCC Second Assessment Report (SAR)","Ref_EF_IPCC_GWP_95",IF(Setting_IPCC_GWP_VERSION="2001 IPCC Third Assessment Report (TAR)","Ref_EF_IPCC_GWP_2001","Ref_EF_IPCC_GWP_2007"))),2,0)</f>
        <v>1.0000000000</v>
      </c>
      <c r="AT28" s="62" t="str">
        <f t="shared" si="6"/>
        <v>Ref_DD_vehicle_Passenger_</v>
      </c>
      <c r="AU28" s="62" t="str">
        <f t="shared" si="7"/>
        <v>#REF!</v>
      </c>
      <c r="AV28" s="62" t="str">
        <f t="shared" si="8"/>
        <v>#REF!</v>
      </c>
      <c r="AW28" s="62" t="str">
        <f t="shared" si="9"/>
        <v>#REF!</v>
      </c>
      <c r="AX28" s="62" t="str">
        <f t="shared" si="10"/>
        <v>#REF!</v>
      </c>
      <c r="AY28" s="62" t="str">
        <f t="shared" si="11"/>
        <v>FALSE</v>
      </c>
      <c r="AZ28" s="62" t="str">
        <f t="shared" si="12"/>
        <v/>
      </c>
      <c r="BA28" s="62" t="str">
        <f t="shared" si="13"/>
        <v/>
      </c>
      <c r="BB28" s="62" t="str">
        <f t="shared" si="14"/>
        <v/>
      </c>
      <c r="BC28" s="62" t="str">
        <f t="shared" si="15"/>
        <v/>
      </c>
      <c r="BD28" s="62" t="str">
        <f t="shared" si="16"/>
        <v/>
      </c>
      <c r="BE28" s="62" t="str">
        <f t="shared" si="17"/>
        <v/>
      </c>
      <c r="BF28" s="62" t="str">
        <f t="shared" si="18"/>
        <v/>
      </c>
      <c r="BG28" s="62" t="str">
        <f t="shared" si="19"/>
        <v/>
      </c>
      <c r="BH28" s="62" t="str">
        <f t="shared" si="20"/>
        <v/>
      </c>
      <c r="BI28" s="62" t="str">
        <f t="shared" si="21"/>
        <v/>
      </c>
      <c r="BJ28" s="62" t="str">
        <f t="shared" si="22"/>
        <v/>
      </c>
      <c r="BK28" s="62" t="str">
        <f t="shared" si="23"/>
        <v/>
      </c>
      <c r="BL28" s="62" t="str">
        <f t="shared" si="24"/>
        <v/>
      </c>
      <c r="BM28" s="63" t="str">
        <f t="shared" si="25"/>
        <v/>
      </c>
      <c r="BN28" s="62" t="str">
        <f t="shared" si="26"/>
        <v/>
      </c>
      <c r="BO28" s="62" t="str">
        <f t="shared" si="27"/>
        <v/>
      </c>
      <c r="BP28" s="62" t="str">
        <f t="shared" si="28"/>
        <v/>
      </c>
      <c r="BQ28" s="62" t="str">
        <f t="shared" si="29"/>
        <v/>
      </c>
      <c r="BR28" s="62" t="str">
        <f t="shared" si="30"/>
        <v/>
      </c>
      <c r="BS28" s="62" t="str">
        <f t="shared" si="31"/>
        <v/>
      </c>
      <c r="BT28" s="62" t="str">
        <f t="shared" si="32"/>
        <v/>
      </c>
      <c r="BU28" s="62" t="str">
        <f t="shared" si="33"/>
        <v/>
      </c>
      <c r="BV28" s="62" t="str">
        <f t="shared" si="34"/>
        <v/>
      </c>
      <c r="BW28" s="62" t="str">
        <f t="shared" si="35"/>
        <v/>
      </c>
      <c r="BX28" s="62" t="str">
        <f t="shared" si="36"/>
        <v/>
      </c>
      <c r="BY28" s="62" t="str">
        <f t="shared" si="37"/>
        <v/>
      </c>
      <c r="BZ28" s="62" t="str">
        <f t="shared" si="38"/>
        <v/>
      </c>
      <c r="CA28" s="62" t="str">
        <f t="shared" si="39"/>
        <v/>
      </c>
      <c r="CB28" s="62" t="str">
        <f t="shared" si="40"/>
        <v/>
      </c>
      <c r="CC28" s="62" t="str">
        <f t="shared" si="41"/>
        <v/>
      </c>
      <c r="CD28" s="62" t="str">
        <f t="shared" si="42"/>
        <v/>
      </c>
      <c r="CE28" s="62" t="str">
        <f t="shared" si="43"/>
        <v/>
      </c>
      <c r="CF28" s="62" t="str">
        <f t="shared" si="44"/>
        <v/>
      </c>
      <c r="CG28" s="62" t="str">
        <f t="shared" si="45"/>
        <v/>
      </c>
      <c r="CH28" s="62" t="str">
        <f t="shared" si="46"/>
        <v/>
      </c>
      <c r="CI28" s="62" t="str">
        <f t="shared" si="47"/>
        <v/>
      </c>
      <c r="CJ28" s="62" t="str">
        <f t="shared" si="48"/>
        <v/>
      </c>
      <c r="CK28" s="62" t="str">
        <f t="shared" si="49"/>
        <v/>
      </c>
      <c r="CL28" s="62" t="str">
        <f t="shared" si="50"/>
        <v/>
      </c>
      <c r="CM28" s="62" t="str">
        <f t="shared" si="51"/>
        <v/>
      </c>
      <c r="CN28" s="62" t="str">
        <f t="shared" si="52"/>
        <v/>
      </c>
      <c r="CO28" s="62" t="str">
        <f t="shared" si="53"/>
        <v/>
      </c>
      <c r="CP28" s="64" t="str">
        <f t="shared" si="54"/>
        <v>Ref_DD_DistanceUnit</v>
      </c>
      <c r="CQ28" s="62" t="str">
        <f t="shared" si="55"/>
        <v/>
      </c>
      <c r="CR28" s="64" t="str">
        <f t="shared" si="56"/>
        <v/>
      </c>
      <c r="CS28" s="65"/>
      <c r="CT28" s="8"/>
      <c r="CU28" s="8"/>
      <c r="CV28" s="8"/>
      <c r="CW28" s="8"/>
      <c r="CX28" s="8"/>
      <c r="CY28" s="8"/>
      <c r="CZ28" s="8"/>
      <c r="DA28" s="8"/>
      <c r="DB28" s="8"/>
      <c r="DC28" s="8"/>
      <c r="DD28" s="8"/>
      <c r="DE28" s="8"/>
      <c r="DF28" s="8"/>
      <c r="DG28" s="8"/>
      <c r="DH28" s="8"/>
      <c r="DI28" s="8"/>
      <c r="DJ28" s="8"/>
      <c r="DK28" s="8"/>
      <c r="DL28" s="8"/>
    </row>
    <row r="29" ht="18.0" customHeight="1">
      <c r="A29" s="8"/>
      <c r="B29" s="87"/>
      <c r="C29" s="79"/>
      <c r="D29" s="79"/>
      <c r="E29" s="79"/>
      <c r="F29" s="79"/>
      <c r="G29" s="79"/>
      <c r="H29" s="79"/>
      <c r="I29" s="80"/>
      <c r="J29" s="80"/>
      <c r="K29" s="80"/>
      <c r="L29" s="79"/>
      <c r="M29" s="79"/>
      <c r="N29" s="80"/>
      <c r="O29" s="79"/>
      <c r="P29" s="81"/>
      <c r="Q29" s="82" t="str">
        <f t="shared" si="1"/>
        <v/>
      </c>
      <c r="R29" s="82" t="str">
        <f t="shared" si="2"/>
        <v/>
      </c>
      <c r="S29" s="82" t="str">
        <f t="shared" si="3"/>
        <v/>
      </c>
      <c r="T29" s="82" t="str">
        <f t="shared" si="4"/>
        <v>0</v>
      </c>
      <c r="U29" s="83" t="str">
        <f t="shared" si="5"/>
        <v/>
      </c>
      <c r="V29" s="60" t="str">
        <f>IF(OR($G29="Fuel Use",$G29="Fuel Use and Vehicle Distance"),VLOOKUP($M29,INDIRECT("Ref_EF_ByFuel"&amp;"_"&amp;$D29),3,0),IF(AND($G29="Vehicle Distance (e.g. Road Transport)",$D29="UK"),VLOOKUP($H29,Ref_EF_Vehicle_Distance_UK,3,0),IF(AND($G29="Vehicle Distance (e.g. Road Transport)",OR($D29="US",$D29="Other")),VLOOKUP($H29,INDIRECT("Ref_EF_Vehicle_Distance"&amp;"_"&amp;$D29),15,0),IF(AND($G29="Vehicle Distance (e.g. Road Transport)",ISBLANK($N29),ISBLANK($O29)),VLOOKUP($H29,INDIRECT("Ref_EF_Vehicle_Distance"&amp;"_"&amp;$D29),15,0),IF($G29="Weight Distance (e.g. Freight Transport)",VLOOKUP($H29,INDIRECT("Ref_EF_Weight_Distance"&amp;"_"&amp;$D29),3,0),IF($G29="Custom Vehicle",VLOOKUP($H29,Tbl_vehical_Settings,2,0),IF($G29="Custom Fuel",VLOOKUP($M29,Tbl_Fuel_Settings,2,0),$AU29)))))))</f>
        <v>#REF!</v>
      </c>
      <c r="W29" s="60" t="str">
        <f>IF(OR($G29="Fuel Use",$G29="Fuel Use and Vehicle Distance"),VLOOKUP($M29,INDIRECT("Ref_EF_ByFuel"&amp;"_"&amp;$D29),5,0),IF(AND($G29="Vehicle Distance (e.g. Road Transport)",$D29="UK"),VLOOKUP($H29,Ref_EF_Vehicle_Distance_UK,5,0),IF(AND($G29="Vehicle Distance (e.g. Road Transport)",OR($D29="US",$D29="Other")),VLOOKUP($H29,INDIRECT("Ref_EF_Vehicle_Distance"&amp;"_"&amp;$D29),17,0),IF(AND($G29="Vehicle Distance (e.g. Road Transport)",ISBLANK($N29),ISBLANK($O29)),VLOOKUP($H29,INDIRECT("Ref_EF_Vehicle_Distance"&amp;"_"&amp;$D29),17,0),IF($G29="Weight Distance (e.g. Freight Transport)",VLOOKUP($H29,INDIRECT("Ref_EF_Weight_Distance"&amp;"_"&amp;$D29),5,0),IF($G29="Custom Vehicle",VLOOKUP($H29,Tbl_vehical_Settings,6,0),IF($G29="Custom Fuel",VLOOKUP($M29,Tbl_Fuel_Settings,6,0),$AV29)))))))</f>
        <v>#REF!</v>
      </c>
      <c r="X29" s="60" t="str">
        <f>IF(OR($G29="Fuel Use",$G29="Fuel Use and Vehicle Distance"),VLOOKUP($M29,INDIRECT("Ref_EF_ByFuel"&amp;"_"&amp;$D29),6,0),IF(AND($G29="Vehicle Distance (e.g. Road Transport)",$D29="UK"),VLOOKUP($H29,Ref_EF_Vehicle_Distance_UK,6,0),IF(AND($G29="Vehicle Distance (e.g. Road Transport)",OR($D29="US",$D29="Other")),VLOOKUP($H29,INDIRECT("Ref_EF_Vehicle_Distance"&amp;"_"&amp;$D29),18,0),IF(AND($G29="Vehicle Distance (e.g. Road Transport)",ISBLANK($N29),ISBLANK($O29)),VLOOKUP($H29,INDIRECT("Ref_EF_Vehicle_Distance"&amp;"_"&amp;$D29),18,0),IF($G29="Weight Distance (e.g. Freight Transport)",VLOOKUP($H29,INDIRECT("Ref_EF_Weight_Distance"&amp;"_"&amp;$D29),6,0),IF($G29="Custom Vehicle",VLOOKUP($H29,Tbl_vehical_Settings,7,0),IF($G29="Custom Fuel",VLOOKUP($M29,Tbl_Fuel_Settings,7,0),$AW29)))))))</f>
        <v>#REF!</v>
      </c>
      <c r="Y29" s="60" t="str">
        <f>IF(OR($G29="Fuel Use",$G29="Fuel Use and Vehicle Distance"),VLOOKUP($M29,INDIRECT("Ref_EF_ByFuel"&amp;"_"&amp;$D29),4,0),IF(AND($G29="Vehicle Distance (e.g. Road Transport)",$D29="UK"),VLOOKUP($H29,Ref_EF_Vehicle_Distance_UK,4,0),IF(AND($G29="Vehicle Distance (e.g. Road Transport)",OR($D29="US",$D29="Other")),VLOOKUP($H29,INDIRECT("Ref_EF_Vehicle_Distance"&amp;"_"&amp;$D29),16,0),IF(AND($G29="Vehicle Distance (e.g. Road Transport)",ISBLANK($N29),ISBLANK($O29)),VLOOKUP($H29,INDIRECT("Ref_EF_Vehicle_Distance"&amp;"_"&amp;$D29),16,0),IF($G29="Weight Distance (e.g. Freight Transport)",VLOOKUP($H29,INDIRECT("Ref_EF_Weight_Distance"&amp;"_"&amp;$D29),4,0),IF($G29="Custom Vehicle",VLOOKUP($H29,Tbl_vehical_Settings,5,0),IF($G29="Custom Fuel",VLOOKUP($M29,Tbl_Fuel_Settings,5,0),$AX29)))))))</f>
        <v>#REF!</v>
      </c>
      <c r="Z29" s="60" t="str">
        <f>IF(OR($G29="Fuel Use",$G29="Fuel Use and Vehicle Distance"),VLOOKUP($M29,INDIRECT("Ref_EF_ByFuel"&amp;"_"&amp;$D29),5,0),IF(AND($G29="Vehicle Distance (e.g. Road Transport)",$D29="UK"),VLOOKUP($H29,Ref_EF_Vehicle_Distance_UK,5,0),IF(AND($G29="Vehicle Distance (e.g. Road Transport)",OR($D29="US",$D29="Other")),VLOOKUP($H29,INDIRECT("Ref_EF_Vehicle_Distance"&amp;"_"&amp;$D29),17,0),IF(AND($G29="Vehicle Distance (e.g. Road Transport)",ISBLANK($N29),ISBLANK($O29)),VLOOKUP($H29,INDIRECT("Ref_EF_Vehicle_Distance"&amp;"_"&amp;$D29),17,0),IF($G29="Weight Distance (e.g. Freight Transport)",VLOOKUP($H29,INDIRECT("Ref_EF_Weight_Distance"&amp;"_"&amp;$D29),5,0),IF($G29="Custom Vehicle",VLOOKUP($H29,Tbl_vehical_Settings,6,0),IF($G29="Custom Fuel",VLOOKUP($M29,Tbl_Fuel_Settings,6,0),$AV29)))))))</f>
        <v>#REF!</v>
      </c>
      <c r="AA29" s="60" t="str">
        <f>IF(OR($G29="Fuel Use",$G29="Fuel Use and Vehicle Distance"),VLOOKUP($M29,INDIRECT("Ref_EF_ByFuel"&amp;"_"&amp;$D29),6,0),IF(AND($G29="Vehicle Distance (e.g. Road Transport)",$D29="UK"),VLOOKUP($H29,Ref_EF_Vehicle_Distance_UK,6,0),IF(AND($G29="Vehicle Distance (e.g. Road Transport)",OR($D29="US",$D29="Other")),VLOOKUP($H29,INDIRECT("Ref_EF_Vehicle_Distance"&amp;"_"&amp;$D29),18,0),IF(AND($G29="Vehicle Distance (e.g. Road Transport)",ISBLANK($N29),ISBLANK($O29)),VLOOKUP($H29,INDIRECT("Ref_EF_Vehicle_Distance"&amp;"_"&amp;$D29),18,0),IF($G29="Weight Distance (e.g. Freight Transport)",VLOOKUP($H29,INDIRECT("Ref_EF_Weight_Distance"&amp;"_"&amp;$D29),6,0),IF($G29="Custom Vehicle",VLOOKUP($H29,Tbl_vehical_Settings,7,0),IF($G29="Custom Fuel",VLOOKUP($M29,Tbl_Fuel_Settings,7,0),$AW29)))))))</f>
        <v>#REF!</v>
      </c>
      <c r="AB29" s="60" t="str">
        <f>IF($G29="Fuel Use",VLOOKUP($H29,INDIRECT("Ref_EF_ByFuel_CH4"&amp;"_"&amp;$D29),3,0),
IF($G29="Fuel Use and Vehicle Distance",VLOOKUP($H29,INDIRECT("Ref_EF_Vehicle_Distance"&amp;"_"&amp;$D29),3,0),IF($G29="Vehicle Distance (e.g. Road Transport)",VLOOKUP($H29,INDIRECT("Ref_EF_Vehicle_Distance"&amp;"_"&amp;$D29),IF($D29="UK",7,3),0),IF($G29="Weight Distance (e.g. Freight Transport)",VLOOKUP(VLOOKUP($H29,INDIRECT("Ref_EF_Weight_Distance"&amp;"_"&amp;$D29),8,0),INDIRECT("Ref_EF_Weight_Distance_CH4"&amp;"_"&amp;$D29),3,0),IF($G29="Custom Vehicle",VLOOKUP($H29,Tbl_vehical_Settings,3,0),IF($G29="Custom Fuel",VLOOKUP($M29,Tbl_Fuel_Settings,3,0),VLOOKUP($H29,INDIRECT("Ref_EF_Public_Transport"&amp;"_"&amp;$D29),7,0)))))))</f>
        <v>#REF!</v>
      </c>
      <c r="AC29" s="60" t="str">
        <f>IF($G29="Fuel Use",VLOOKUP($H29,INDIRECT("Ref_EF_ByFuel_CH4"&amp;"_"&amp;$D29),4,0),
IF($G29="Fuel Use and Vehicle Distance",VLOOKUP($H29,INDIRECT("Ref_EF_Vehicle_Distance"&amp;"_"&amp;$D29),4,0),IF($G29="Vehicle Distance (e.g. Road Transport)",VLOOKUP($H29,INDIRECT("Ref_EF_Vehicle_Distance"&amp;"_"&amp;$D29),IF($D29="UK",8,4),0),IF($G29="Weight Distance (e.g. Freight Transport)",VLOOKUP(VLOOKUP($H29,INDIRECT("Ref_EF_Weight_Distance"&amp;"_"&amp;$D29),8,0),INDIRECT("Ref_EF_Weight_Distance_CH4"&amp;"_"&amp;$D29),4,0),IF($G29="Custom Vehicle",VLOOKUP($H29,Tbl_vehical_Settings,6,0),IF($G29="Custom Fuel",VLOOKUP($M29,Tbl_Fuel_Settings,6,0),VLOOKUP($H29,INDIRECT("Ref_EF_Public_Transport"&amp;"_"&amp;$D29),8,0)))))))</f>
        <v>#REF!</v>
      </c>
      <c r="AD29" s="60" t="str">
        <f>IF($G29="Fuel Use",VLOOKUP($H29,INDIRECT("Ref_EF_ByFuel_CH4"&amp;"_"&amp;$D29),5,0),
IF($G29="Fuel Use and Vehicle Distance",VLOOKUP($H29,INDIRECT("Ref_EF_Vehicle_Distance"&amp;"_"&amp;$D29),5,0),IF($G29="Vehicle Distance (e.g. Road Transport)",VLOOKUP($H29,INDIRECT("Ref_EF_Vehicle_Distance"&amp;"_"&amp;$D29),IF($D29="UK",9,5),0),IF($G29="Weight Distance (e.g. Freight Transport)",VLOOKUP(VLOOKUP($H29,INDIRECT("Ref_EF_Weight_Distance"&amp;"_"&amp;$D29),8,0),INDIRECT("Ref_EF_Weight_Distance_CH4"&amp;"_"&amp;$D29),5,0),IF($G29="Custom Vehicle",VLOOKUP($H29,Tbl_vehical_Settings,7,0),IF($G29="Custom Fuel",VLOOKUP($M29,Tbl_Fuel_Settings,7,0),VLOOKUP($H29,INDIRECT("Ref_EF_Public_Transport"&amp;"_"&amp;$D29),9,0)))))))</f>
        <v>#REF!</v>
      </c>
      <c r="AE29" s="60" t="str">
        <f>IF($G29="Fuel Use",VLOOKUP($H29,INDIRECT("Ref_EF_ByFuel_CH4"&amp;"_"&amp;$D29),6,0),
IF($G29="Fuel Use and Vehicle Distance",VLOOKUP($H29,INDIRECT("Ref_EF_Vehicle_Distance"&amp;"_"&amp;$D29),6,0),IF($G29="Vehicle Distance (e.g. Road Transport)",VLOOKUP($H29,INDIRECT("Ref_EF_Vehicle_Distance"&amp;"_"&amp;$D29),IF($D29="UK",10,6),0),IF($G29="Weight Distance (e.g. Freight Transport)",VLOOKUP(VLOOKUP($H29,INDIRECT("Ref_EF_Weight_Distance"&amp;"_"&amp;$D29),8,0),INDIRECT("Ref_EF_Weight_Distance_CH4"&amp;"_"&amp;$D29),6,0),IF($G29="Custom Vehicle",VLOOKUP($H29,Tbl_vehical_Settings,4,0),IF($G29="Custom Fuel",VLOOKUP($M29,Tbl_Fuel_Settings,4,0),VLOOKUP($H29,INDIRECT("Ref_EF_Public_Transport"&amp;"_"&amp;$D29),10,0)))))))</f>
        <v>#REF!</v>
      </c>
      <c r="AF29" s="60" t="str">
        <f>IF($G29="Fuel Use",VLOOKUP($H29,INDIRECT("Ref_EF_ByFuel_CH4"&amp;"_"&amp;$D29),7,0),
IF($G29="Fuel Use and Vehicle Distance",VLOOKUP($H29,INDIRECT("Ref_EF_Vehicle_Distance"&amp;"_"&amp;$D29),7,0),IF($G29="Vehicle Distance (e.g. Road Transport)",VLOOKUP($H29,INDIRECT("Ref_EF_Vehicle_Distance"&amp;"_"&amp;$D29),IF($D29="UK",11,7),0),IF($G29="Weight Distance (e.g. Freight Transport)",VLOOKUP(VLOOKUP($H29,INDIRECT("Ref_EF_Weight_Distance"&amp;"_"&amp;$D29),8,0),INDIRECT("Ref_EF_Weight_Distance_CH4"&amp;"_"&amp;$D29),7,0),IF($G29="Custom Vehicle",VLOOKUP($H29,Tbl_vehical_Settings,6,0),IF($G29="Custom Fuel",VLOOKUP($M29,Tbl_Fuel_Settings,6,0),VLOOKUP($H29,INDIRECT("Ref_EF_Public_Transport"&amp;"_"&amp;$D29),11,0)))))))</f>
        <v>#REF!</v>
      </c>
      <c r="AG29" s="60" t="str">
        <f>IF($G29="Fuel Use",VLOOKUP($H29,INDIRECT("Ref_EF_ByFuel_CH4"&amp;"_"&amp;$D29),8,0),
IF($G29="Fuel Use and Vehicle Distance",VLOOKUP($H29,INDIRECT("Ref_EF_Vehicle_Distance"&amp;"_"&amp;$D29),8,0),IF($G29="Vehicle Distance (e.g. Road Transport)",VLOOKUP($H29,INDIRECT("Ref_EF_Vehicle_Distance"&amp;"_"&amp;$D29),IF($D29="UK",12,8),0),IF($G29="Weight Distance (e.g. Freight Transport)",VLOOKUP(VLOOKUP($H29,INDIRECT("Ref_EF_Weight_Distance"&amp;"_"&amp;$D29),8,0),INDIRECT("Ref_EF_Weight_Distance_CH4"&amp;"_"&amp;$D29),8,0),IF($G29="Custom Vehicle",VLOOKUP($H29,Tbl_vehical_Settings,7,0),IF($G29="Custom Fuel",VLOOKUP($M29,Tbl_Fuel_Settings,7,0),VLOOKUP($H29,INDIRECT("Ref_EF_Public_Transport"&amp;"_"&amp;$D29),12,0)))))))</f>
        <v>#REF!</v>
      </c>
      <c r="AH29" s="60" t="str">
        <f t="array" ref="AH29">INDEX(Ref_Master_Unit_Table,MATCH($W29,REF_To_Unit,0),MATCH('Reference - Lookup and Unit'!$A$11,Ref_From_Units,0))</f>
        <v>#REF!</v>
      </c>
      <c r="AI29" s="60" t="str">
        <f t="array" ref="AI29">INDEX(Ref_Master_Unit_Table,MATCH(IF(AND($D29="UK",$G29="Vehicle Distance (e.g. Road Transport)"),$L29,IF(ISBLANK($O29),$L29,$O29)),Ref_From_Units,0),MATCH($X29,REF_To_Unit,0))</f>
        <v>#N/A</v>
      </c>
      <c r="AJ29" s="60" t="str">
        <f t="array" ref="AJ29">INDEX(Ref_Master_Unit_Table,MATCH($Z29,REF_To_Unit,0),MATCH('Reference - Lookup and Unit'!$A$11,Ref_From_Units,0))</f>
        <v>#REF!</v>
      </c>
      <c r="AK29" s="60" t="str">
        <f t="array" ref="AK29">INDEX(Ref_Master_Unit_Table,MATCH(IF(AND($D29="UK",$G29="Vehicle Distance (e.g. Road Transport)"),$L29,IF(ISBLANK($O29),$L29,$O29)),Ref_From_Units,0),MATCH($AA29,REF_To_Unit,0))</f>
        <v>#N/A</v>
      </c>
      <c r="AL29" s="60" t="str">
        <f t="array" ref="AL29">INDEX(Ref_Master_Unit_Table,MATCH($AC29,REF_To_Unit,0),MATCH('Reference - Lookup and Unit'!$A$11,Ref_From_Units,0))</f>
        <v>#REF!</v>
      </c>
      <c r="AM29" s="60" t="str">
        <f t="array" ref="AM29">INDEX(Ref_Master_Unit_Table,MATCH(IF(OR($G29="Fuel Use",$G29="Custom Fuel"),$O29,$L29),Ref_From_Units,0),MATCH($AD29,REF_To_Unit,0))</f>
        <v>#N/A</v>
      </c>
      <c r="AN29" s="60" t="str">
        <f t="array" ref="AN29">INDEX(Ref_Master_Unit_Table,MATCH($AF29,REF_To_Unit,0),MATCH('Reference - Lookup and Unit'!$A$11,Ref_From_Units,0))</f>
        <v>#REF!</v>
      </c>
      <c r="AO29" s="60" t="str">
        <f t="array" ref="AO29">INDEX(Ref_Master_Unit_Table,MATCH(IF(OR($G29="Fuel Use",$G29="Custom Fuel"),$O29,$L29),Ref_From_Units,0),MATCH($AD29,REF_To_Unit,0))</f>
        <v>#N/A</v>
      </c>
      <c r="AP29" s="60" t="str">
        <f>VLOOKUP("CO2",INDIRECT(IF(Setting_IPCC_GWP_VERSION="1995 IPCC Second Assessment Report (SAR)","Ref_EF_IPCC_GWP_95",IF(Setting_IPCC_GWP_VERSION="2001 IPCC Third Assessment Report (TAR)","Ref_EF_IPCC_GWP_2001","Ref_EF_IPCC_GWP_2007"))),2,0)</f>
        <v>1.0000000000</v>
      </c>
      <c r="AQ2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2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29" s="61" t="str">
        <f>VLOOKUP("Biofuel CO2",INDIRECT(IF(Setting_IPCC_GWP_VERSION="1995 IPCC Second Assessment Report (SAR)","Ref_EF_IPCC_GWP_95",IF(Setting_IPCC_GWP_VERSION="2001 IPCC Third Assessment Report (TAR)","Ref_EF_IPCC_GWP_2001","Ref_EF_IPCC_GWP_2007"))),2,0)</f>
        <v>1.0000000000</v>
      </c>
      <c r="AT29" s="62" t="str">
        <f t="shared" si="6"/>
        <v>Ref_DD_vehicle_Passenger_</v>
      </c>
      <c r="AU29" s="62" t="str">
        <f t="shared" si="7"/>
        <v>#REF!</v>
      </c>
      <c r="AV29" s="62" t="str">
        <f t="shared" si="8"/>
        <v>#REF!</v>
      </c>
      <c r="AW29" s="62" t="str">
        <f t="shared" si="9"/>
        <v>#REF!</v>
      </c>
      <c r="AX29" s="62" t="str">
        <f t="shared" si="10"/>
        <v>#REF!</v>
      </c>
      <c r="AY29" s="62" t="str">
        <f t="shared" si="11"/>
        <v>FALSE</v>
      </c>
      <c r="AZ29" s="62" t="str">
        <f t="shared" si="12"/>
        <v/>
      </c>
      <c r="BA29" s="62" t="str">
        <f t="shared" si="13"/>
        <v/>
      </c>
      <c r="BB29" s="62" t="str">
        <f t="shared" si="14"/>
        <v/>
      </c>
      <c r="BC29" s="62" t="str">
        <f t="shared" si="15"/>
        <v/>
      </c>
      <c r="BD29" s="62" t="str">
        <f t="shared" si="16"/>
        <v/>
      </c>
      <c r="BE29" s="62" t="str">
        <f t="shared" si="17"/>
        <v/>
      </c>
      <c r="BF29" s="62" t="str">
        <f t="shared" si="18"/>
        <v/>
      </c>
      <c r="BG29" s="62" t="str">
        <f t="shared" si="19"/>
        <v/>
      </c>
      <c r="BH29" s="62" t="str">
        <f t="shared" si="20"/>
        <v/>
      </c>
      <c r="BI29" s="62" t="str">
        <f t="shared" si="21"/>
        <v/>
      </c>
      <c r="BJ29" s="62" t="str">
        <f t="shared" si="22"/>
        <v/>
      </c>
      <c r="BK29" s="62" t="str">
        <f t="shared" si="23"/>
        <v/>
      </c>
      <c r="BL29" s="62" t="str">
        <f t="shared" si="24"/>
        <v/>
      </c>
      <c r="BM29" s="63" t="str">
        <f t="shared" si="25"/>
        <v/>
      </c>
      <c r="BN29" s="62" t="str">
        <f t="shared" si="26"/>
        <v/>
      </c>
      <c r="BO29" s="62" t="str">
        <f t="shared" si="27"/>
        <v/>
      </c>
      <c r="BP29" s="62" t="str">
        <f t="shared" si="28"/>
        <v/>
      </c>
      <c r="BQ29" s="62" t="str">
        <f t="shared" si="29"/>
        <v/>
      </c>
      <c r="BR29" s="62" t="str">
        <f t="shared" si="30"/>
        <v/>
      </c>
      <c r="BS29" s="62" t="str">
        <f t="shared" si="31"/>
        <v/>
      </c>
      <c r="BT29" s="62" t="str">
        <f t="shared" si="32"/>
        <v/>
      </c>
      <c r="BU29" s="62" t="str">
        <f t="shared" si="33"/>
        <v/>
      </c>
      <c r="BV29" s="62" t="str">
        <f t="shared" si="34"/>
        <v/>
      </c>
      <c r="BW29" s="62" t="str">
        <f t="shared" si="35"/>
        <v/>
      </c>
      <c r="BX29" s="62" t="str">
        <f t="shared" si="36"/>
        <v/>
      </c>
      <c r="BY29" s="62" t="str">
        <f t="shared" si="37"/>
        <v/>
      </c>
      <c r="BZ29" s="62" t="str">
        <f t="shared" si="38"/>
        <v/>
      </c>
      <c r="CA29" s="62" t="str">
        <f t="shared" si="39"/>
        <v/>
      </c>
      <c r="CB29" s="62" t="str">
        <f t="shared" si="40"/>
        <v/>
      </c>
      <c r="CC29" s="62" t="str">
        <f t="shared" si="41"/>
        <v/>
      </c>
      <c r="CD29" s="62" t="str">
        <f t="shared" si="42"/>
        <v/>
      </c>
      <c r="CE29" s="62" t="str">
        <f t="shared" si="43"/>
        <v/>
      </c>
      <c r="CF29" s="62" t="str">
        <f t="shared" si="44"/>
        <v/>
      </c>
      <c r="CG29" s="62" t="str">
        <f t="shared" si="45"/>
        <v/>
      </c>
      <c r="CH29" s="62" t="str">
        <f t="shared" si="46"/>
        <v/>
      </c>
      <c r="CI29" s="62" t="str">
        <f t="shared" si="47"/>
        <v/>
      </c>
      <c r="CJ29" s="62" t="str">
        <f t="shared" si="48"/>
        <v/>
      </c>
      <c r="CK29" s="62" t="str">
        <f t="shared" si="49"/>
        <v/>
      </c>
      <c r="CL29" s="62" t="str">
        <f t="shared" si="50"/>
        <v/>
      </c>
      <c r="CM29" s="62" t="str">
        <f t="shared" si="51"/>
        <v/>
      </c>
      <c r="CN29" s="62" t="str">
        <f t="shared" si="52"/>
        <v/>
      </c>
      <c r="CO29" s="62" t="str">
        <f t="shared" si="53"/>
        <v/>
      </c>
      <c r="CP29" s="64" t="str">
        <f t="shared" si="54"/>
        <v>Ref_DD_DistanceUnit</v>
      </c>
      <c r="CQ29" s="62" t="str">
        <f t="shared" si="55"/>
        <v/>
      </c>
      <c r="CR29" s="64" t="str">
        <f t="shared" si="56"/>
        <v/>
      </c>
      <c r="CS29" s="65"/>
      <c r="CT29" s="8"/>
      <c r="CU29" s="8"/>
      <c r="CV29" s="8"/>
      <c r="CW29" s="8"/>
      <c r="CX29" s="8"/>
      <c r="CY29" s="8"/>
      <c r="CZ29" s="8"/>
      <c r="DA29" s="8"/>
      <c r="DB29" s="8"/>
      <c r="DC29" s="8"/>
      <c r="DD29" s="8"/>
      <c r="DE29" s="8"/>
      <c r="DF29" s="8"/>
      <c r="DG29" s="8"/>
      <c r="DH29" s="8"/>
      <c r="DI29" s="8"/>
      <c r="DJ29" s="8"/>
      <c r="DK29" s="8"/>
      <c r="DL29" s="8"/>
    </row>
    <row r="30" ht="18.0" customHeight="1">
      <c r="A30" s="8"/>
      <c r="B30" s="87"/>
      <c r="C30" s="79"/>
      <c r="D30" s="79"/>
      <c r="E30" s="79"/>
      <c r="F30" s="79"/>
      <c r="G30" s="79"/>
      <c r="H30" s="79"/>
      <c r="I30" s="80"/>
      <c r="J30" s="80"/>
      <c r="K30" s="80"/>
      <c r="L30" s="79"/>
      <c r="M30" s="79"/>
      <c r="N30" s="80"/>
      <c r="O30" s="79"/>
      <c r="P30" s="81"/>
      <c r="Q30" s="82" t="str">
        <f t="shared" si="1"/>
        <v/>
      </c>
      <c r="R30" s="82" t="str">
        <f t="shared" si="2"/>
        <v/>
      </c>
      <c r="S30" s="82" t="str">
        <f t="shared" si="3"/>
        <v/>
      </c>
      <c r="T30" s="82" t="str">
        <f t="shared" si="4"/>
        <v>0</v>
      </c>
      <c r="U30" s="83" t="str">
        <f t="shared" si="5"/>
        <v/>
      </c>
      <c r="V30" s="60" t="str">
        <f>IF(OR($G30="Fuel Use",$G30="Fuel Use and Vehicle Distance"),VLOOKUP($M30,INDIRECT("Ref_EF_ByFuel"&amp;"_"&amp;$D30),3,0),IF(AND($G30="Vehicle Distance (e.g. Road Transport)",$D30="UK"),VLOOKUP($H30,Ref_EF_Vehicle_Distance_UK,3,0),IF(AND($G30="Vehicle Distance (e.g. Road Transport)",OR($D30="US",$D30="Other")),VLOOKUP($H30,INDIRECT("Ref_EF_Vehicle_Distance"&amp;"_"&amp;$D30),15,0),IF(AND($G30="Vehicle Distance (e.g. Road Transport)",ISBLANK($N30),ISBLANK($O30)),VLOOKUP($H30,INDIRECT("Ref_EF_Vehicle_Distance"&amp;"_"&amp;$D30),15,0),IF($G30="Weight Distance (e.g. Freight Transport)",VLOOKUP($H30,INDIRECT("Ref_EF_Weight_Distance"&amp;"_"&amp;$D30),3,0),IF($G30="Custom Vehicle",VLOOKUP($H30,Tbl_vehical_Settings,2,0),IF($G30="Custom Fuel",VLOOKUP($M30,Tbl_Fuel_Settings,2,0),$AU30)))))))</f>
        <v>#REF!</v>
      </c>
      <c r="W30" s="60" t="str">
        <f>IF(OR($G30="Fuel Use",$G30="Fuel Use and Vehicle Distance"),VLOOKUP($M30,INDIRECT("Ref_EF_ByFuel"&amp;"_"&amp;$D30),5,0),IF(AND($G30="Vehicle Distance (e.g. Road Transport)",$D30="UK"),VLOOKUP($H30,Ref_EF_Vehicle_Distance_UK,5,0),IF(AND($G30="Vehicle Distance (e.g. Road Transport)",OR($D30="US",$D30="Other")),VLOOKUP($H30,INDIRECT("Ref_EF_Vehicle_Distance"&amp;"_"&amp;$D30),17,0),IF(AND($G30="Vehicle Distance (e.g. Road Transport)",ISBLANK($N30),ISBLANK($O30)),VLOOKUP($H30,INDIRECT("Ref_EF_Vehicle_Distance"&amp;"_"&amp;$D30),17,0),IF($G30="Weight Distance (e.g. Freight Transport)",VLOOKUP($H30,INDIRECT("Ref_EF_Weight_Distance"&amp;"_"&amp;$D30),5,0),IF($G30="Custom Vehicle",VLOOKUP($H30,Tbl_vehical_Settings,6,0),IF($G30="Custom Fuel",VLOOKUP($M30,Tbl_Fuel_Settings,6,0),$AV30)))))))</f>
        <v>#REF!</v>
      </c>
      <c r="X30" s="60" t="str">
        <f>IF(OR($G30="Fuel Use",$G30="Fuel Use and Vehicle Distance"),VLOOKUP($M30,INDIRECT("Ref_EF_ByFuel"&amp;"_"&amp;$D30),6,0),IF(AND($G30="Vehicle Distance (e.g. Road Transport)",$D30="UK"),VLOOKUP($H30,Ref_EF_Vehicle_Distance_UK,6,0),IF(AND($G30="Vehicle Distance (e.g. Road Transport)",OR($D30="US",$D30="Other")),VLOOKUP($H30,INDIRECT("Ref_EF_Vehicle_Distance"&amp;"_"&amp;$D30),18,0),IF(AND($G30="Vehicle Distance (e.g. Road Transport)",ISBLANK($N30),ISBLANK($O30)),VLOOKUP($H30,INDIRECT("Ref_EF_Vehicle_Distance"&amp;"_"&amp;$D30),18,0),IF($G30="Weight Distance (e.g. Freight Transport)",VLOOKUP($H30,INDIRECT("Ref_EF_Weight_Distance"&amp;"_"&amp;$D30),6,0),IF($G30="Custom Vehicle",VLOOKUP($H30,Tbl_vehical_Settings,7,0),IF($G30="Custom Fuel",VLOOKUP($M30,Tbl_Fuel_Settings,7,0),$AW30)))))))</f>
        <v>#REF!</v>
      </c>
      <c r="Y30" s="60" t="str">
        <f>IF(OR($G30="Fuel Use",$G30="Fuel Use and Vehicle Distance"),VLOOKUP($M30,INDIRECT("Ref_EF_ByFuel"&amp;"_"&amp;$D30),4,0),IF(AND($G30="Vehicle Distance (e.g. Road Transport)",$D30="UK"),VLOOKUP($H30,Ref_EF_Vehicle_Distance_UK,4,0),IF(AND($G30="Vehicle Distance (e.g. Road Transport)",OR($D30="US",$D30="Other")),VLOOKUP($H30,INDIRECT("Ref_EF_Vehicle_Distance"&amp;"_"&amp;$D30),16,0),IF(AND($G30="Vehicle Distance (e.g. Road Transport)",ISBLANK($N30),ISBLANK($O30)),VLOOKUP($H30,INDIRECT("Ref_EF_Vehicle_Distance"&amp;"_"&amp;$D30),16,0),IF($G30="Weight Distance (e.g. Freight Transport)",VLOOKUP($H30,INDIRECT("Ref_EF_Weight_Distance"&amp;"_"&amp;$D30),4,0),IF($G30="Custom Vehicle",VLOOKUP($H30,Tbl_vehical_Settings,5,0),IF($G30="Custom Fuel",VLOOKUP($M30,Tbl_Fuel_Settings,5,0),$AX30)))))))</f>
        <v>#REF!</v>
      </c>
      <c r="Z30" s="60" t="str">
        <f>IF(OR($G30="Fuel Use",$G30="Fuel Use and Vehicle Distance"),VLOOKUP($M30,INDIRECT("Ref_EF_ByFuel"&amp;"_"&amp;$D30),5,0),IF(AND($G30="Vehicle Distance (e.g. Road Transport)",$D30="UK"),VLOOKUP($H30,Ref_EF_Vehicle_Distance_UK,5,0),IF(AND($G30="Vehicle Distance (e.g. Road Transport)",OR($D30="US",$D30="Other")),VLOOKUP($H30,INDIRECT("Ref_EF_Vehicle_Distance"&amp;"_"&amp;$D30),17,0),IF(AND($G30="Vehicle Distance (e.g. Road Transport)",ISBLANK($N30),ISBLANK($O30)),VLOOKUP($H30,INDIRECT("Ref_EF_Vehicle_Distance"&amp;"_"&amp;$D30),17,0),IF($G30="Weight Distance (e.g. Freight Transport)",VLOOKUP($H30,INDIRECT("Ref_EF_Weight_Distance"&amp;"_"&amp;$D30),5,0),IF($G30="Custom Vehicle",VLOOKUP($H30,Tbl_vehical_Settings,6,0),IF($G30="Custom Fuel",VLOOKUP($M30,Tbl_Fuel_Settings,6,0),$AV30)))))))</f>
        <v>#REF!</v>
      </c>
      <c r="AA30" s="60" t="str">
        <f>IF(OR($G30="Fuel Use",$G30="Fuel Use and Vehicle Distance"),VLOOKUP($M30,INDIRECT("Ref_EF_ByFuel"&amp;"_"&amp;$D30),6,0),IF(AND($G30="Vehicle Distance (e.g. Road Transport)",$D30="UK"),VLOOKUP($H30,Ref_EF_Vehicle_Distance_UK,6,0),IF(AND($G30="Vehicle Distance (e.g. Road Transport)",OR($D30="US",$D30="Other")),VLOOKUP($H30,INDIRECT("Ref_EF_Vehicle_Distance"&amp;"_"&amp;$D30),18,0),IF(AND($G30="Vehicle Distance (e.g. Road Transport)",ISBLANK($N30),ISBLANK($O30)),VLOOKUP($H30,INDIRECT("Ref_EF_Vehicle_Distance"&amp;"_"&amp;$D30),18,0),IF($G30="Weight Distance (e.g. Freight Transport)",VLOOKUP($H30,INDIRECT("Ref_EF_Weight_Distance"&amp;"_"&amp;$D30),6,0),IF($G30="Custom Vehicle",VLOOKUP($H30,Tbl_vehical_Settings,7,0),IF($G30="Custom Fuel",VLOOKUP($M30,Tbl_Fuel_Settings,7,0),$AW30)))))))</f>
        <v>#REF!</v>
      </c>
      <c r="AB30" s="60" t="str">
        <f>IF($G30="Fuel Use",VLOOKUP($H30,INDIRECT("Ref_EF_ByFuel_CH4"&amp;"_"&amp;$D30),3,0),
IF($G30="Fuel Use and Vehicle Distance",VLOOKUP($H30,INDIRECT("Ref_EF_Vehicle_Distance"&amp;"_"&amp;$D30),3,0),IF($G30="Vehicle Distance (e.g. Road Transport)",VLOOKUP($H30,INDIRECT("Ref_EF_Vehicle_Distance"&amp;"_"&amp;$D30),IF($D30="UK",7,3),0),IF($G30="Weight Distance (e.g. Freight Transport)",VLOOKUP(VLOOKUP($H30,INDIRECT("Ref_EF_Weight_Distance"&amp;"_"&amp;$D30),8,0),INDIRECT("Ref_EF_Weight_Distance_CH4"&amp;"_"&amp;$D30),3,0),IF($G30="Custom Vehicle",VLOOKUP($H30,Tbl_vehical_Settings,3,0),IF($G30="Custom Fuel",VLOOKUP($M30,Tbl_Fuel_Settings,3,0),VLOOKUP($H30,INDIRECT("Ref_EF_Public_Transport"&amp;"_"&amp;$D30),7,0)))))))</f>
        <v>#REF!</v>
      </c>
      <c r="AC30" s="60" t="str">
        <f>IF($G30="Fuel Use",VLOOKUP($H30,INDIRECT("Ref_EF_ByFuel_CH4"&amp;"_"&amp;$D30),4,0),
IF($G30="Fuel Use and Vehicle Distance",VLOOKUP($H30,INDIRECT("Ref_EF_Vehicle_Distance"&amp;"_"&amp;$D30),4,0),IF($G30="Vehicle Distance (e.g. Road Transport)",VLOOKUP($H30,INDIRECT("Ref_EF_Vehicle_Distance"&amp;"_"&amp;$D30),IF($D30="UK",8,4),0),IF($G30="Weight Distance (e.g. Freight Transport)",VLOOKUP(VLOOKUP($H30,INDIRECT("Ref_EF_Weight_Distance"&amp;"_"&amp;$D30),8,0),INDIRECT("Ref_EF_Weight_Distance_CH4"&amp;"_"&amp;$D30),4,0),IF($G30="Custom Vehicle",VLOOKUP($H30,Tbl_vehical_Settings,6,0),IF($G30="Custom Fuel",VLOOKUP($M30,Tbl_Fuel_Settings,6,0),VLOOKUP($H30,INDIRECT("Ref_EF_Public_Transport"&amp;"_"&amp;$D30),8,0)))))))</f>
        <v>#REF!</v>
      </c>
      <c r="AD30" s="60" t="str">
        <f>IF($G30="Fuel Use",VLOOKUP($H30,INDIRECT("Ref_EF_ByFuel_CH4"&amp;"_"&amp;$D30),5,0),
IF($G30="Fuel Use and Vehicle Distance",VLOOKUP($H30,INDIRECT("Ref_EF_Vehicle_Distance"&amp;"_"&amp;$D30),5,0),IF($G30="Vehicle Distance (e.g. Road Transport)",VLOOKUP($H30,INDIRECT("Ref_EF_Vehicle_Distance"&amp;"_"&amp;$D30),IF($D30="UK",9,5),0),IF($G30="Weight Distance (e.g. Freight Transport)",VLOOKUP(VLOOKUP($H30,INDIRECT("Ref_EF_Weight_Distance"&amp;"_"&amp;$D30),8,0),INDIRECT("Ref_EF_Weight_Distance_CH4"&amp;"_"&amp;$D30),5,0),IF($G30="Custom Vehicle",VLOOKUP($H30,Tbl_vehical_Settings,7,0),IF($G30="Custom Fuel",VLOOKUP($M30,Tbl_Fuel_Settings,7,0),VLOOKUP($H30,INDIRECT("Ref_EF_Public_Transport"&amp;"_"&amp;$D30),9,0)))))))</f>
        <v>#REF!</v>
      </c>
      <c r="AE30" s="60" t="str">
        <f>IF($G30="Fuel Use",VLOOKUP($H30,INDIRECT("Ref_EF_ByFuel_CH4"&amp;"_"&amp;$D30),6,0),
IF($G30="Fuel Use and Vehicle Distance",VLOOKUP($H30,INDIRECT("Ref_EF_Vehicle_Distance"&amp;"_"&amp;$D30),6,0),IF($G30="Vehicle Distance (e.g. Road Transport)",VLOOKUP($H30,INDIRECT("Ref_EF_Vehicle_Distance"&amp;"_"&amp;$D30),IF($D30="UK",10,6),0),IF($G30="Weight Distance (e.g. Freight Transport)",VLOOKUP(VLOOKUP($H30,INDIRECT("Ref_EF_Weight_Distance"&amp;"_"&amp;$D30),8,0),INDIRECT("Ref_EF_Weight_Distance_CH4"&amp;"_"&amp;$D30),6,0),IF($G30="Custom Vehicle",VLOOKUP($H30,Tbl_vehical_Settings,4,0),IF($G30="Custom Fuel",VLOOKUP($M30,Tbl_Fuel_Settings,4,0),VLOOKUP($H30,INDIRECT("Ref_EF_Public_Transport"&amp;"_"&amp;$D30),10,0)))))))</f>
        <v>#REF!</v>
      </c>
      <c r="AF30" s="60" t="str">
        <f>IF($G30="Fuel Use",VLOOKUP($H30,INDIRECT("Ref_EF_ByFuel_CH4"&amp;"_"&amp;$D30),7,0),
IF($G30="Fuel Use and Vehicle Distance",VLOOKUP($H30,INDIRECT("Ref_EF_Vehicle_Distance"&amp;"_"&amp;$D30),7,0),IF($G30="Vehicle Distance (e.g. Road Transport)",VLOOKUP($H30,INDIRECT("Ref_EF_Vehicle_Distance"&amp;"_"&amp;$D30),IF($D30="UK",11,7),0),IF($G30="Weight Distance (e.g. Freight Transport)",VLOOKUP(VLOOKUP($H30,INDIRECT("Ref_EF_Weight_Distance"&amp;"_"&amp;$D30),8,0),INDIRECT("Ref_EF_Weight_Distance_CH4"&amp;"_"&amp;$D30),7,0),IF($G30="Custom Vehicle",VLOOKUP($H30,Tbl_vehical_Settings,6,0),IF($G30="Custom Fuel",VLOOKUP($M30,Tbl_Fuel_Settings,6,0),VLOOKUP($H30,INDIRECT("Ref_EF_Public_Transport"&amp;"_"&amp;$D30),11,0)))))))</f>
        <v>#REF!</v>
      </c>
      <c r="AG30" s="60" t="str">
        <f>IF($G30="Fuel Use",VLOOKUP($H30,INDIRECT("Ref_EF_ByFuel_CH4"&amp;"_"&amp;$D30),8,0),
IF($G30="Fuel Use and Vehicle Distance",VLOOKUP($H30,INDIRECT("Ref_EF_Vehicle_Distance"&amp;"_"&amp;$D30),8,0),IF($G30="Vehicle Distance (e.g. Road Transport)",VLOOKUP($H30,INDIRECT("Ref_EF_Vehicle_Distance"&amp;"_"&amp;$D30),IF($D30="UK",12,8),0),IF($G30="Weight Distance (e.g. Freight Transport)",VLOOKUP(VLOOKUP($H30,INDIRECT("Ref_EF_Weight_Distance"&amp;"_"&amp;$D30),8,0),INDIRECT("Ref_EF_Weight_Distance_CH4"&amp;"_"&amp;$D30),8,0),IF($G30="Custom Vehicle",VLOOKUP($H30,Tbl_vehical_Settings,7,0),IF($G30="Custom Fuel",VLOOKUP($M30,Tbl_Fuel_Settings,7,0),VLOOKUP($H30,INDIRECT("Ref_EF_Public_Transport"&amp;"_"&amp;$D30),12,0)))))))</f>
        <v>#REF!</v>
      </c>
      <c r="AH30" s="60" t="str">
        <f t="array" ref="AH30">INDEX(Ref_Master_Unit_Table,MATCH($W30,REF_To_Unit,0),MATCH('Reference - Lookup and Unit'!$A$11,Ref_From_Units,0))</f>
        <v>#REF!</v>
      </c>
      <c r="AI30" s="60" t="str">
        <f t="array" ref="AI30">INDEX(Ref_Master_Unit_Table,MATCH(IF(AND($D30="UK",$G30="Vehicle Distance (e.g. Road Transport)"),$L30,IF(ISBLANK($O30),$L30,$O30)),Ref_From_Units,0),MATCH($X30,REF_To_Unit,0))</f>
        <v>#N/A</v>
      </c>
      <c r="AJ30" s="60" t="str">
        <f t="array" ref="AJ30">INDEX(Ref_Master_Unit_Table,MATCH($Z30,REF_To_Unit,0),MATCH('Reference - Lookup and Unit'!$A$11,Ref_From_Units,0))</f>
        <v>#REF!</v>
      </c>
      <c r="AK30" s="60" t="str">
        <f t="array" ref="AK30">INDEX(Ref_Master_Unit_Table,MATCH(IF(AND($D30="UK",$G30="Vehicle Distance (e.g. Road Transport)"),$L30,IF(ISBLANK($O30),$L30,$O30)),Ref_From_Units,0),MATCH($AA30,REF_To_Unit,0))</f>
        <v>#N/A</v>
      </c>
      <c r="AL30" s="60" t="str">
        <f t="array" ref="AL30">INDEX(Ref_Master_Unit_Table,MATCH($AC30,REF_To_Unit,0),MATCH('Reference - Lookup and Unit'!$A$11,Ref_From_Units,0))</f>
        <v>#REF!</v>
      </c>
      <c r="AM30" s="60" t="str">
        <f t="array" ref="AM30">INDEX(Ref_Master_Unit_Table,MATCH(IF(OR($G30="Fuel Use",$G30="Custom Fuel"),$O30,$L30),Ref_From_Units,0),MATCH($AD30,REF_To_Unit,0))</f>
        <v>#N/A</v>
      </c>
      <c r="AN30" s="60" t="str">
        <f t="array" ref="AN30">INDEX(Ref_Master_Unit_Table,MATCH($AF30,REF_To_Unit,0),MATCH('Reference - Lookup and Unit'!$A$11,Ref_From_Units,0))</f>
        <v>#REF!</v>
      </c>
      <c r="AO30" s="60" t="str">
        <f t="array" ref="AO30">INDEX(Ref_Master_Unit_Table,MATCH(IF(OR($G30="Fuel Use",$G30="Custom Fuel"),$O30,$L30),Ref_From_Units,0),MATCH($AD30,REF_To_Unit,0))</f>
        <v>#N/A</v>
      </c>
      <c r="AP30" s="60" t="str">
        <f>VLOOKUP("CO2",INDIRECT(IF(Setting_IPCC_GWP_VERSION="1995 IPCC Second Assessment Report (SAR)","Ref_EF_IPCC_GWP_95",IF(Setting_IPCC_GWP_VERSION="2001 IPCC Third Assessment Report (TAR)","Ref_EF_IPCC_GWP_2001","Ref_EF_IPCC_GWP_2007"))),2,0)</f>
        <v>1.0000000000</v>
      </c>
      <c r="AQ3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0" s="61" t="str">
        <f>VLOOKUP("Biofuel CO2",INDIRECT(IF(Setting_IPCC_GWP_VERSION="1995 IPCC Second Assessment Report (SAR)","Ref_EF_IPCC_GWP_95",IF(Setting_IPCC_GWP_VERSION="2001 IPCC Third Assessment Report (TAR)","Ref_EF_IPCC_GWP_2001","Ref_EF_IPCC_GWP_2007"))),2,0)</f>
        <v>1.0000000000</v>
      </c>
      <c r="AT30" s="62" t="str">
        <f t="shared" si="6"/>
        <v>Ref_DD_vehicle_Passenger_</v>
      </c>
      <c r="AU30" s="62" t="str">
        <f t="shared" si="7"/>
        <v>#REF!</v>
      </c>
      <c r="AV30" s="62" t="str">
        <f t="shared" si="8"/>
        <v>#REF!</v>
      </c>
      <c r="AW30" s="62" t="str">
        <f t="shared" si="9"/>
        <v>#REF!</v>
      </c>
      <c r="AX30" s="62" t="str">
        <f t="shared" si="10"/>
        <v>#REF!</v>
      </c>
      <c r="AY30" s="62" t="str">
        <f t="shared" si="11"/>
        <v>FALSE</v>
      </c>
      <c r="AZ30" s="62" t="str">
        <f t="shared" si="12"/>
        <v/>
      </c>
      <c r="BA30" s="62" t="str">
        <f t="shared" si="13"/>
        <v/>
      </c>
      <c r="BB30" s="62" t="str">
        <f t="shared" si="14"/>
        <v/>
      </c>
      <c r="BC30" s="62" t="str">
        <f t="shared" si="15"/>
        <v/>
      </c>
      <c r="BD30" s="62" t="str">
        <f t="shared" si="16"/>
        <v/>
      </c>
      <c r="BE30" s="62" t="str">
        <f t="shared" si="17"/>
        <v/>
      </c>
      <c r="BF30" s="62" t="str">
        <f t="shared" si="18"/>
        <v/>
      </c>
      <c r="BG30" s="62" t="str">
        <f t="shared" si="19"/>
        <v/>
      </c>
      <c r="BH30" s="62" t="str">
        <f t="shared" si="20"/>
        <v/>
      </c>
      <c r="BI30" s="62" t="str">
        <f t="shared" si="21"/>
        <v/>
      </c>
      <c r="BJ30" s="62" t="str">
        <f t="shared" si="22"/>
        <v/>
      </c>
      <c r="BK30" s="62" t="str">
        <f t="shared" si="23"/>
        <v/>
      </c>
      <c r="BL30" s="62" t="str">
        <f t="shared" si="24"/>
        <v/>
      </c>
      <c r="BM30" s="63" t="str">
        <f t="shared" si="25"/>
        <v/>
      </c>
      <c r="BN30" s="62" t="str">
        <f t="shared" si="26"/>
        <v/>
      </c>
      <c r="BO30" s="62" t="str">
        <f t="shared" si="27"/>
        <v/>
      </c>
      <c r="BP30" s="62" t="str">
        <f t="shared" si="28"/>
        <v/>
      </c>
      <c r="BQ30" s="62" t="str">
        <f t="shared" si="29"/>
        <v/>
      </c>
      <c r="BR30" s="62" t="str">
        <f t="shared" si="30"/>
        <v/>
      </c>
      <c r="BS30" s="62" t="str">
        <f t="shared" si="31"/>
        <v/>
      </c>
      <c r="BT30" s="62" t="str">
        <f t="shared" si="32"/>
        <v/>
      </c>
      <c r="BU30" s="62" t="str">
        <f t="shared" si="33"/>
        <v/>
      </c>
      <c r="BV30" s="62" t="str">
        <f t="shared" si="34"/>
        <v/>
      </c>
      <c r="BW30" s="62" t="str">
        <f t="shared" si="35"/>
        <v/>
      </c>
      <c r="BX30" s="62" t="str">
        <f t="shared" si="36"/>
        <v/>
      </c>
      <c r="BY30" s="62" t="str">
        <f t="shared" si="37"/>
        <v/>
      </c>
      <c r="BZ30" s="62" t="str">
        <f t="shared" si="38"/>
        <v/>
      </c>
      <c r="CA30" s="62" t="str">
        <f t="shared" si="39"/>
        <v/>
      </c>
      <c r="CB30" s="62" t="str">
        <f t="shared" si="40"/>
        <v/>
      </c>
      <c r="CC30" s="62" t="str">
        <f t="shared" si="41"/>
        <v/>
      </c>
      <c r="CD30" s="62" t="str">
        <f t="shared" si="42"/>
        <v/>
      </c>
      <c r="CE30" s="62" t="str">
        <f t="shared" si="43"/>
        <v/>
      </c>
      <c r="CF30" s="62" t="str">
        <f t="shared" si="44"/>
        <v/>
      </c>
      <c r="CG30" s="62" t="str">
        <f t="shared" si="45"/>
        <v/>
      </c>
      <c r="CH30" s="62" t="str">
        <f t="shared" si="46"/>
        <v/>
      </c>
      <c r="CI30" s="62" t="str">
        <f t="shared" si="47"/>
        <v/>
      </c>
      <c r="CJ30" s="62" t="str">
        <f t="shared" si="48"/>
        <v/>
      </c>
      <c r="CK30" s="62" t="str">
        <f t="shared" si="49"/>
        <v/>
      </c>
      <c r="CL30" s="62" t="str">
        <f t="shared" si="50"/>
        <v/>
      </c>
      <c r="CM30" s="62" t="str">
        <f t="shared" si="51"/>
        <v/>
      </c>
      <c r="CN30" s="62" t="str">
        <f t="shared" si="52"/>
        <v/>
      </c>
      <c r="CO30" s="62" t="str">
        <f t="shared" si="53"/>
        <v/>
      </c>
      <c r="CP30" s="64" t="str">
        <f t="shared" si="54"/>
        <v>Ref_DD_DistanceUnit</v>
      </c>
      <c r="CQ30" s="62" t="str">
        <f t="shared" si="55"/>
        <v/>
      </c>
      <c r="CR30" s="64" t="str">
        <f t="shared" si="56"/>
        <v/>
      </c>
      <c r="CS30" s="65"/>
      <c r="CT30" s="8"/>
      <c r="CU30" s="8"/>
      <c r="CV30" s="8"/>
      <c r="CW30" s="8"/>
      <c r="CX30" s="8"/>
      <c r="CY30" s="8"/>
      <c r="CZ30" s="8"/>
      <c r="DA30" s="8"/>
      <c r="DB30" s="8"/>
      <c r="DC30" s="8"/>
      <c r="DD30" s="8"/>
      <c r="DE30" s="8"/>
      <c r="DF30" s="8"/>
      <c r="DG30" s="8"/>
      <c r="DH30" s="8"/>
      <c r="DI30" s="8"/>
      <c r="DJ30" s="8"/>
      <c r="DK30" s="8"/>
      <c r="DL30" s="8"/>
    </row>
    <row r="31" ht="18.0" customHeight="1">
      <c r="A31" s="8"/>
      <c r="B31" s="87"/>
      <c r="C31" s="79"/>
      <c r="D31" s="79"/>
      <c r="E31" s="79"/>
      <c r="F31" s="79"/>
      <c r="G31" s="79"/>
      <c r="H31" s="79"/>
      <c r="I31" s="80"/>
      <c r="J31" s="80"/>
      <c r="K31" s="80"/>
      <c r="L31" s="79"/>
      <c r="M31" s="79"/>
      <c r="N31" s="80"/>
      <c r="O31" s="79"/>
      <c r="P31" s="81"/>
      <c r="Q31" s="82" t="str">
        <f t="shared" si="1"/>
        <v/>
      </c>
      <c r="R31" s="82" t="str">
        <f t="shared" si="2"/>
        <v/>
      </c>
      <c r="S31" s="82" t="str">
        <f t="shared" si="3"/>
        <v/>
      </c>
      <c r="T31" s="82" t="str">
        <f t="shared" si="4"/>
        <v>0</v>
      </c>
      <c r="U31" s="83" t="str">
        <f t="shared" si="5"/>
        <v/>
      </c>
      <c r="V31" s="60" t="str">
        <f>IF(OR($G31="Fuel Use",$G31="Fuel Use and Vehicle Distance"),VLOOKUP($M31,INDIRECT("Ref_EF_ByFuel"&amp;"_"&amp;$D31),3,0),IF(AND($G31="Vehicle Distance (e.g. Road Transport)",$D31="UK"),VLOOKUP($H31,Ref_EF_Vehicle_Distance_UK,3,0),IF(AND($G31="Vehicle Distance (e.g. Road Transport)",OR($D31="US",$D31="Other")),VLOOKUP($H31,INDIRECT("Ref_EF_Vehicle_Distance"&amp;"_"&amp;$D31),15,0),IF(AND($G31="Vehicle Distance (e.g. Road Transport)",ISBLANK($N31),ISBLANK($O31)),VLOOKUP($H31,INDIRECT("Ref_EF_Vehicle_Distance"&amp;"_"&amp;$D31),15,0),IF($G31="Weight Distance (e.g. Freight Transport)",VLOOKUP($H31,INDIRECT("Ref_EF_Weight_Distance"&amp;"_"&amp;$D31),3,0),IF($G31="Custom Vehicle",VLOOKUP($H31,Tbl_vehical_Settings,2,0),IF($G31="Custom Fuel",VLOOKUP($M31,Tbl_Fuel_Settings,2,0),$AU31)))))))</f>
        <v>#REF!</v>
      </c>
      <c r="W31" s="60" t="str">
        <f>IF(OR($G31="Fuel Use",$G31="Fuel Use and Vehicle Distance"),VLOOKUP($M31,INDIRECT("Ref_EF_ByFuel"&amp;"_"&amp;$D31),5,0),IF(AND($G31="Vehicle Distance (e.g. Road Transport)",$D31="UK"),VLOOKUP($H31,Ref_EF_Vehicle_Distance_UK,5,0),IF(AND($G31="Vehicle Distance (e.g. Road Transport)",OR($D31="US",$D31="Other")),VLOOKUP($H31,INDIRECT("Ref_EF_Vehicle_Distance"&amp;"_"&amp;$D31),17,0),IF(AND($G31="Vehicle Distance (e.g. Road Transport)",ISBLANK($N31),ISBLANK($O31)),VLOOKUP($H31,INDIRECT("Ref_EF_Vehicle_Distance"&amp;"_"&amp;$D31),17,0),IF($G31="Weight Distance (e.g. Freight Transport)",VLOOKUP($H31,INDIRECT("Ref_EF_Weight_Distance"&amp;"_"&amp;$D31),5,0),IF($G31="Custom Vehicle",VLOOKUP($H31,Tbl_vehical_Settings,6,0),IF($G31="Custom Fuel",VLOOKUP($M31,Tbl_Fuel_Settings,6,0),$AV31)))))))</f>
        <v>#REF!</v>
      </c>
      <c r="X31" s="60" t="str">
        <f>IF(OR($G31="Fuel Use",$G31="Fuel Use and Vehicle Distance"),VLOOKUP($M31,INDIRECT("Ref_EF_ByFuel"&amp;"_"&amp;$D31),6,0),IF(AND($G31="Vehicle Distance (e.g. Road Transport)",$D31="UK"),VLOOKUP($H31,Ref_EF_Vehicle_Distance_UK,6,0),IF(AND($G31="Vehicle Distance (e.g. Road Transport)",OR($D31="US",$D31="Other")),VLOOKUP($H31,INDIRECT("Ref_EF_Vehicle_Distance"&amp;"_"&amp;$D31),18,0),IF(AND($G31="Vehicle Distance (e.g. Road Transport)",ISBLANK($N31),ISBLANK($O31)),VLOOKUP($H31,INDIRECT("Ref_EF_Vehicle_Distance"&amp;"_"&amp;$D31),18,0),IF($G31="Weight Distance (e.g. Freight Transport)",VLOOKUP($H31,INDIRECT("Ref_EF_Weight_Distance"&amp;"_"&amp;$D31),6,0),IF($G31="Custom Vehicle",VLOOKUP($H31,Tbl_vehical_Settings,7,0),IF($G31="Custom Fuel",VLOOKUP($M31,Tbl_Fuel_Settings,7,0),$AW31)))))))</f>
        <v>#REF!</v>
      </c>
      <c r="Y31" s="60" t="str">
        <f>IF(OR($G31="Fuel Use",$G31="Fuel Use and Vehicle Distance"),VLOOKUP($M31,INDIRECT("Ref_EF_ByFuel"&amp;"_"&amp;$D31),4,0),IF(AND($G31="Vehicle Distance (e.g. Road Transport)",$D31="UK"),VLOOKUP($H31,Ref_EF_Vehicle_Distance_UK,4,0),IF(AND($G31="Vehicle Distance (e.g. Road Transport)",OR($D31="US",$D31="Other")),VLOOKUP($H31,INDIRECT("Ref_EF_Vehicle_Distance"&amp;"_"&amp;$D31),16,0),IF(AND($G31="Vehicle Distance (e.g. Road Transport)",ISBLANK($N31),ISBLANK($O31)),VLOOKUP($H31,INDIRECT("Ref_EF_Vehicle_Distance"&amp;"_"&amp;$D31),16,0),IF($G31="Weight Distance (e.g. Freight Transport)",VLOOKUP($H31,INDIRECT("Ref_EF_Weight_Distance"&amp;"_"&amp;$D31),4,0),IF($G31="Custom Vehicle",VLOOKUP($H31,Tbl_vehical_Settings,5,0),IF($G31="Custom Fuel",VLOOKUP($M31,Tbl_Fuel_Settings,5,0),$AX31)))))))</f>
        <v>#REF!</v>
      </c>
      <c r="Z31" s="60" t="str">
        <f>IF(OR($G31="Fuel Use",$G31="Fuel Use and Vehicle Distance"),VLOOKUP($M31,INDIRECT("Ref_EF_ByFuel"&amp;"_"&amp;$D31),5,0),IF(AND($G31="Vehicle Distance (e.g. Road Transport)",$D31="UK"),VLOOKUP($H31,Ref_EF_Vehicle_Distance_UK,5,0),IF(AND($G31="Vehicle Distance (e.g. Road Transport)",OR($D31="US",$D31="Other")),VLOOKUP($H31,INDIRECT("Ref_EF_Vehicle_Distance"&amp;"_"&amp;$D31),17,0),IF(AND($G31="Vehicle Distance (e.g. Road Transport)",ISBLANK($N31),ISBLANK($O31)),VLOOKUP($H31,INDIRECT("Ref_EF_Vehicle_Distance"&amp;"_"&amp;$D31),17,0),IF($G31="Weight Distance (e.g. Freight Transport)",VLOOKUP($H31,INDIRECT("Ref_EF_Weight_Distance"&amp;"_"&amp;$D31),5,0),IF($G31="Custom Vehicle",VLOOKUP($H31,Tbl_vehical_Settings,6,0),IF($G31="Custom Fuel",VLOOKUP($M31,Tbl_Fuel_Settings,6,0),$AV31)))))))</f>
        <v>#REF!</v>
      </c>
      <c r="AA31" s="60" t="str">
        <f>IF(OR($G31="Fuel Use",$G31="Fuel Use and Vehicle Distance"),VLOOKUP($M31,INDIRECT("Ref_EF_ByFuel"&amp;"_"&amp;$D31),6,0),IF(AND($G31="Vehicle Distance (e.g. Road Transport)",$D31="UK"),VLOOKUP($H31,Ref_EF_Vehicle_Distance_UK,6,0),IF(AND($G31="Vehicle Distance (e.g. Road Transport)",OR($D31="US",$D31="Other")),VLOOKUP($H31,INDIRECT("Ref_EF_Vehicle_Distance"&amp;"_"&amp;$D31),18,0),IF(AND($G31="Vehicle Distance (e.g. Road Transport)",ISBLANK($N31),ISBLANK($O31)),VLOOKUP($H31,INDIRECT("Ref_EF_Vehicle_Distance"&amp;"_"&amp;$D31),18,0),IF($G31="Weight Distance (e.g. Freight Transport)",VLOOKUP($H31,INDIRECT("Ref_EF_Weight_Distance"&amp;"_"&amp;$D31),6,0),IF($G31="Custom Vehicle",VLOOKUP($H31,Tbl_vehical_Settings,7,0),IF($G31="Custom Fuel",VLOOKUP($M31,Tbl_Fuel_Settings,7,0),$AW31)))))))</f>
        <v>#REF!</v>
      </c>
      <c r="AB31" s="60" t="str">
        <f>IF($G31="Fuel Use",VLOOKUP($H31,INDIRECT("Ref_EF_ByFuel_CH4"&amp;"_"&amp;$D31),3,0),
IF($G31="Fuel Use and Vehicle Distance",VLOOKUP($H31,INDIRECT("Ref_EF_Vehicle_Distance"&amp;"_"&amp;$D31),3,0),IF($G31="Vehicle Distance (e.g. Road Transport)",VLOOKUP($H31,INDIRECT("Ref_EF_Vehicle_Distance"&amp;"_"&amp;$D31),IF($D31="UK",7,3),0),IF($G31="Weight Distance (e.g. Freight Transport)",VLOOKUP(VLOOKUP($H31,INDIRECT("Ref_EF_Weight_Distance"&amp;"_"&amp;$D31),8,0),INDIRECT("Ref_EF_Weight_Distance_CH4"&amp;"_"&amp;$D31),3,0),IF($G31="Custom Vehicle",VLOOKUP($H31,Tbl_vehical_Settings,3,0),IF($G31="Custom Fuel",VLOOKUP($M31,Tbl_Fuel_Settings,3,0),VLOOKUP($H31,INDIRECT("Ref_EF_Public_Transport"&amp;"_"&amp;$D31),7,0)))))))</f>
        <v>#REF!</v>
      </c>
      <c r="AC31" s="60" t="str">
        <f>IF($G31="Fuel Use",VLOOKUP($H31,INDIRECT("Ref_EF_ByFuel_CH4"&amp;"_"&amp;$D31),4,0),
IF($G31="Fuel Use and Vehicle Distance",VLOOKUP($H31,INDIRECT("Ref_EF_Vehicle_Distance"&amp;"_"&amp;$D31),4,0),IF($G31="Vehicle Distance (e.g. Road Transport)",VLOOKUP($H31,INDIRECT("Ref_EF_Vehicle_Distance"&amp;"_"&amp;$D31),IF($D31="UK",8,4),0),IF($G31="Weight Distance (e.g. Freight Transport)",VLOOKUP(VLOOKUP($H31,INDIRECT("Ref_EF_Weight_Distance"&amp;"_"&amp;$D31),8,0),INDIRECT("Ref_EF_Weight_Distance_CH4"&amp;"_"&amp;$D31),4,0),IF($G31="Custom Vehicle",VLOOKUP($H31,Tbl_vehical_Settings,6,0),IF($G31="Custom Fuel",VLOOKUP($M31,Tbl_Fuel_Settings,6,0),VLOOKUP($H31,INDIRECT("Ref_EF_Public_Transport"&amp;"_"&amp;$D31),8,0)))))))</f>
        <v>#REF!</v>
      </c>
      <c r="AD31" s="60" t="str">
        <f>IF($G31="Fuel Use",VLOOKUP($H31,INDIRECT("Ref_EF_ByFuel_CH4"&amp;"_"&amp;$D31),5,0),
IF($G31="Fuel Use and Vehicle Distance",VLOOKUP($H31,INDIRECT("Ref_EF_Vehicle_Distance"&amp;"_"&amp;$D31),5,0),IF($G31="Vehicle Distance (e.g. Road Transport)",VLOOKUP($H31,INDIRECT("Ref_EF_Vehicle_Distance"&amp;"_"&amp;$D31),IF($D31="UK",9,5),0),IF($G31="Weight Distance (e.g. Freight Transport)",VLOOKUP(VLOOKUP($H31,INDIRECT("Ref_EF_Weight_Distance"&amp;"_"&amp;$D31),8,0),INDIRECT("Ref_EF_Weight_Distance_CH4"&amp;"_"&amp;$D31),5,0),IF($G31="Custom Vehicle",VLOOKUP($H31,Tbl_vehical_Settings,7,0),IF($G31="Custom Fuel",VLOOKUP($M31,Tbl_Fuel_Settings,7,0),VLOOKUP($H31,INDIRECT("Ref_EF_Public_Transport"&amp;"_"&amp;$D31),9,0)))))))</f>
        <v>#REF!</v>
      </c>
      <c r="AE31" s="60" t="str">
        <f>IF($G31="Fuel Use",VLOOKUP($H31,INDIRECT("Ref_EF_ByFuel_CH4"&amp;"_"&amp;$D31),6,0),
IF($G31="Fuel Use and Vehicle Distance",VLOOKUP($H31,INDIRECT("Ref_EF_Vehicle_Distance"&amp;"_"&amp;$D31),6,0),IF($G31="Vehicle Distance (e.g. Road Transport)",VLOOKUP($H31,INDIRECT("Ref_EF_Vehicle_Distance"&amp;"_"&amp;$D31),IF($D31="UK",10,6),0),IF($G31="Weight Distance (e.g. Freight Transport)",VLOOKUP(VLOOKUP($H31,INDIRECT("Ref_EF_Weight_Distance"&amp;"_"&amp;$D31),8,0),INDIRECT("Ref_EF_Weight_Distance_CH4"&amp;"_"&amp;$D31),6,0),IF($G31="Custom Vehicle",VLOOKUP($H31,Tbl_vehical_Settings,4,0),IF($G31="Custom Fuel",VLOOKUP($M31,Tbl_Fuel_Settings,4,0),VLOOKUP($H31,INDIRECT("Ref_EF_Public_Transport"&amp;"_"&amp;$D31),10,0)))))))</f>
        <v>#REF!</v>
      </c>
      <c r="AF31" s="60" t="str">
        <f>IF($G31="Fuel Use",VLOOKUP($H31,INDIRECT("Ref_EF_ByFuel_CH4"&amp;"_"&amp;$D31),7,0),
IF($G31="Fuel Use and Vehicle Distance",VLOOKUP($H31,INDIRECT("Ref_EF_Vehicle_Distance"&amp;"_"&amp;$D31),7,0),IF($G31="Vehicle Distance (e.g. Road Transport)",VLOOKUP($H31,INDIRECT("Ref_EF_Vehicle_Distance"&amp;"_"&amp;$D31),IF($D31="UK",11,7),0),IF($G31="Weight Distance (e.g. Freight Transport)",VLOOKUP(VLOOKUP($H31,INDIRECT("Ref_EF_Weight_Distance"&amp;"_"&amp;$D31),8,0),INDIRECT("Ref_EF_Weight_Distance_CH4"&amp;"_"&amp;$D31),7,0),IF($G31="Custom Vehicle",VLOOKUP($H31,Tbl_vehical_Settings,6,0),IF($G31="Custom Fuel",VLOOKUP($M31,Tbl_Fuel_Settings,6,0),VLOOKUP($H31,INDIRECT("Ref_EF_Public_Transport"&amp;"_"&amp;$D31),11,0)))))))</f>
        <v>#REF!</v>
      </c>
      <c r="AG31" s="60" t="str">
        <f>IF($G31="Fuel Use",VLOOKUP($H31,INDIRECT("Ref_EF_ByFuel_CH4"&amp;"_"&amp;$D31),8,0),
IF($G31="Fuel Use and Vehicle Distance",VLOOKUP($H31,INDIRECT("Ref_EF_Vehicle_Distance"&amp;"_"&amp;$D31),8,0),IF($G31="Vehicle Distance (e.g. Road Transport)",VLOOKUP($H31,INDIRECT("Ref_EF_Vehicle_Distance"&amp;"_"&amp;$D31),IF($D31="UK",12,8),0),IF($G31="Weight Distance (e.g. Freight Transport)",VLOOKUP(VLOOKUP($H31,INDIRECT("Ref_EF_Weight_Distance"&amp;"_"&amp;$D31),8,0),INDIRECT("Ref_EF_Weight_Distance_CH4"&amp;"_"&amp;$D31),8,0),IF($G31="Custom Vehicle",VLOOKUP($H31,Tbl_vehical_Settings,7,0),IF($G31="Custom Fuel",VLOOKUP($M31,Tbl_Fuel_Settings,7,0),VLOOKUP($H31,INDIRECT("Ref_EF_Public_Transport"&amp;"_"&amp;$D31),12,0)))))))</f>
        <v>#REF!</v>
      </c>
      <c r="AH31" s="60" t="str">
        <f t="array" ref="AH31">INDEX(Ref_Master_Unit_Table,MATCH($W31,REF_To_Unit,0),MATCH('Reference - Lookup and Unit'!$A$11,Ref_From_Units,0))</f>
        <v>#REF!</v>
      </c>
      <c r="AI31" s="60" t="str">
        <f t="array" ref="AI31">INDEX(Ref_Master_Unit_Table,MATCH(IF(AND($D31="UK",$G31="Vehicle Distance (e.g. Road Transport)"),$L31,IF(ISBLANK($O31),$L31,$O31)),Ref_From_Units,0),MATCH($X31,REF_To_Unit,0))</f>
        <v>#N/A</v>
      </c>
      <c r="AJ31" s="60" t="str">
        <f t="array" ref="AJ31">INDEX(Ref_Master_Unit_Table,MATCH($Z31,REF_To_Unit,0),MATCH('Reference - Lookup and Unit'!$A$11,Ref_From_Units,0))</f>
        <v>#REF!</v>
      </c>
      <c r="AK31" s="60" t="str">
        <f t="array" ref="AK31">INDEX(Ref_Master_Unit_Table,MATCH(IF(AND($D31="UK",$G31="Vehicle Distance (e.g. Road Transport)"),$L31,IF(ISBLANK($O31),$L31,$O31)),Ref_From_Units,0),MATCH($AA31,REF_To_Unit,0))</f>
        <v>#N/A</v>
      </c>
      <c r="AL31" s="60" t="str">
        <f t="array" ref="AL31">INDEX(Ref_Master_Unit_Table,MATCH($AC31,REF_To_Unit,0),MATCH('Reference - Lookup and Unit'!$A$11,Ref_From_Units,0))</f>
        <v>#REF!</v>
      </c>
      <c r="AM31" s="60" t="str">
        <f t="array" ref="AM31">INDEX(Ref_Master_Unit_Table,MATCH(IF(OR($G31="Fuel Use",$G31="Custom Fuel"),$O31,$L31),Ref_From_Units,0),MATCH($AD31,REF_To_Unit,0))</f>
        <v>#N/A</v>
      </c>
      <c r="AN31" s="60" t="str">
        <f t="array" ref="AN31">INDEX(Ref_Master_Unit_Table,MATCH($AF31,REF_To_Unit,0),MATCH('Reference - Lookup and Unit'!$A$11,Ref_From_Units,0))</f>
        <v>#REF!</v>
      </c>
      <c r="AO31" s="60" t="str">
        <f t="array" ref="AO31">INDEX(Ref_Master_Unit_Table,MATCH(IF(OR($G31="Fuel Use",$G31="Custom Fuel"),$O31,$L31),Ref_From_Units,0),MATCH($AD31,REF_To_Unit,0))</f>
        <v>#N/A</v>
      </c>
      <c r="AP31" s="60" t="str">
        <f>VLOOKUP("CO2",INDIRECT(IF(Setting_IPCC_GWP_VERSION="1995 IPCC Second Assessment Report (SAR)","Ref_EF_IPCC_GWP_95",IF(Setting_IPCC_GWP_VERSION="2001 IPCC Third Assessment Report (TAR)","Ref_EF_IPCC_GWP_2001","Ref_EF_IPCC_GWP_2007"))),2,0)</f>
        <v>1.0000000000</v>
      </c>
      <c r="AQ3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1" s="61" t="str">
        <f>VLOOKUP("Biofuel CO2",INDIRECT(IF(Setting_IPCC_GWP_VERSION="1995 IPCC Second Assessment Report (SAR)","Ref_EF_IPCC_GWP_95",IF(Setting_IPCC_GWP_VERSION="2001 IPCC Third Assessment Report (TAR)","Ref_EF_IPCC_GWP_2001","Ref_EF_IPCC_GWP_2007"))),2,0)</f>
        <v>1.0000000000</v>
      </c>
      <c r="AT31" s="62" t="str">
        <f t="shared" si="6"/>
        <v>Ref_DD_vehicle_Passenger_</v>
      </c>
      <c r="AU31" s="62" t="str">
        <f t="shared" si="7"/>
        <v>#REF!</v>
      </c>
      <c r="AV31" s="62" t="str">
        <f t="shared" si="8"/>
        <v>#REF!</v>
      </c>
      <c r="AW31" s="62" t="str">
        <f t="shared" si="9"/>
        <v>#REF!</v>
      </c>
      <c r="AX31" s="62" t="str">
        <f t="shared" si="10"/>
        <v>#REF!</v>
      </c>
      <c r="AY31" s="62" t="str">
        <f t="shared" si="11"/>
        <v>FALSE</v>
      </c>
      <c r="AZ31" s="62" t="str">
        <f t="shared" si="12"/>
        <v/>
      </c>
      <c r="BA31" s="62" t="str">
        <f t="shared" si="13"/>
        <v/>
      </c>
      <c r="BB31" s="62" t="str">
        <f t="shared" si="14"/>
        <v/>
      </c>
      <c r="BC31" s="62" t="str">
        <f t="shared" si="15"/>
        <v/>
      </c>
      <c r="BD31" s="62" t="str">
        <f t="shared" si="16"/>
        <v/>
      </c>
      <c r="BE31" s="62" t="str">
        <f t="shared" si="17"/>
        <v/>
      </c>
      <c r="BF31" s="62" t="str">
        <f t="shared" si="18"/>
        <v/>
      </c>
      <c r="BG31" s="62" t="str">
        <f t="shared" si="19"/>
        <v/>
      </c>
      <c r="BH31" s="62" t="str">
        <f t="shared" si="20"/>
        <v/>
      </c>
      <c r="BI31" s="62" t="str">
        <f t="shared" si="21"/>
        <v/>
      </c>
      <c r="BJ31" s="62" t="str">
        <f t="shared" si="22"/>
        <v/>
      </c>
      <c r="BK31" s="62" t="str">
        <f t="shared" si="23"/>
        <v/>
      </c>
      <c r="BL31" s="62" t="str">
        <f t="shared" si="24"/>
        <v/>
      </c>
      <c r="BM31" s="63" t="str">
        <f t="shared" si="25"/>
        <v/>
      </c>
      <c r="BN31" s="62" t="str">
        <f t="shared" si="26"/>
        <v/>
      </c>
      <c r="BO31" s="62" t="str">
        <f t="shared" si="27"/>
        <v/>
      </c>
      <c r="BP31" s="62" t="str">
        <f t="shared" si="28"/>
        <v/>
      </c>
      <c r="BQ31" s="62" t="str">
        <f t="shared" si="29"/>
        <v/>
      </c>
      <c r="BR31" s="62" t="str">
        <f t="shared" si="30"/>
        <v/>
      </c>
      <c r="BS31" s="62" t="str">
        <f t="shared" si="31"/>
        <v/>
      </c>
      <c r="BT31" s="62" t="str">
        <f t="shared" si="32"/>
        <v/>
      </c>
      <c r="BU31" s="62" t="str">
        <f t="shared" si="33"/>
        <v/>
      </c>
      <c r="BV31" s="62" t="str">
        <f t="shared" si="34"/>
        <v/>
      </c>
      <c r="BW31" s="62" t="str">
        <f t="shared" si="35"/>
        <v/>
      </c>
      <c r="BX31" s="62" t="str">
        <f t="shared" si="36"/>
        <v/>
      </c>
      <c r="BY31" s="62" t="str">
        <f t="shared" si="37"/>
        <v/>
      </c>
      <c r="BZ31" s="62" t="str">
        <f t="shared" si="38"/>
        <v/>
      </c>
      <c r="CA31" s="62" t="str">
        <f t="shared" si="39"/>
        <v/>
      </c>
      <c r="CB31" s="62" t="str">
        <f t="shared" si="40"/>
        <v/>
      </c>
      <c r="CC31" s="62" t="str">
        <f t="shared" si="41"/>
        <v/>
      </c>
      <c r="CD31" s="62" t="str">
        <f t="shared" si="42"/>
        <v/>
      </c>
      <c r="CE31" s="62" t="str">
        <f t="shared" si="43"/>
        <v/>
      </c>
      <c r="CF31" s="62" t="str">
        <f t="shared" si="44"/>
        <v/>
      </c>
      <c r="CG31" s="62" t="str">
        <f t="shared" si="45"/>
        <v/>
      </c>
      <c r="CH31" s="62" t="str">
        <f t="shared" si="46"/>
        <v/>
      </c>
      <c r="CI31" s="62" t="str">
        <f t="shared" si="47"/>
        <v/>
      </c>
      <c r="CJ31" s="62" t="str">
        <f t="shared" si="48"/>
        <v/>
      </c>
      <c r="CK31" s="62" t="str">
        <f t="shared" si="49"/>
        <v/>
      </c>
      <c r="CL31" s="62" t="str">
        <f t="shared" si="50"/>
        <v/>
      </c>
      <c r="CM31" s="62" t="str">
        <f t="shared" si="51"/>
        <v/>
      </c>
      <c r="CN31" s="62" t="str">
        <f t="shared" si="52"/>
        <v/>
      </c>
      <c r="CO31" s="62" t="str">
        <f t="shared" si="53"/>
        <v/>
      </c>
      <c r="CP31" s="64" t="str">
        <f t="shared" si="54"/>
        <v>Ref_DD_DistanceUnit</v>
      </c>
      <c r="CQ31" s="62" t="str">
        <f t="shared" si="55"/>
        <v/>
      </c>
      <c r="CR31" s="64" t="str">
        <f t="shared" si="56"/>
        <v/>
      </c>
      <c r="CS31" s="65"/>
      <c r="CT31" s="8"/>
      <c r="CU31" s="8"/>
      <c r="CV31" s="8"/>
      <c r="CW31" s="8"/>
      <c r="CX31" s="8"/>
      <c r="CY31" s="8"/>
      <c r="CZ31" s="8"/>
      <c r="DA31" s="8"/>
      <c r="DB31" s="8"/>
      <c r="DC31" s="8"/>
      <c r="DD31" s="8"/>
      <c r="DE31" s="8"/>
      <c r="DF31" s="8"/>
      <c r="DG31" s="8"/>
      <c r="DH31" s="8"/>
      <c r="DI31" s="8"/>
      <c r="DJ31" s="8"/>
      <c r="DK31" s="8"/>
      <c r="DL31" s="8"/>
    </row>
    <row r="32" ht="18.0" customHeight="1">
      <c r="A32" s="8"/>
      <c r="B32" s="87"/>
      <c r="C32" s="79"/>
      <c r="D32" s="79"/>
      <c r="E32" s="79"/>
      <c r="F32" s="79"/>
      <c r="G32" s="79"/>
      <c r="H32" s="79"/>
      <c r="I32" s="80"/>
      <c r="J32" s="80"/>
      <c r="K32" s="80"/>
      <c r="L32" s="79"/>
      <c r="M32" s="79"/>
      <c r="N32" s="80"/>
      <c r="O32" s="79"/>
      <c r="P32" s="81"/>
      <c r="Q32" s="82" t="str">
        <f t="shared" si="1"/>
        <v/>
      </c>
      <c r="R32" s="82" t="str">
        <f t="shared" si="2"/>
        <v/>
      </c>
      <c r="S32" s="82" t="str">
        <f t="shared" si="3"/>
        <v/>
      </c>
      <c r="T32" s="82" t="str">
        <f t="shared" si="4"/>
        <v>0</v>
      </c>
      <c r="U32" s="83" t="str">
        <f t="shared" si="5"/>
        <v/>
      </c>
      <c r="V32" s="60" t="str">
        <f>IF(OR($G32="Fuel Use",$G32="Fuel Use and Vehicle Distance"),VLOOKUP($M32,INDIRECT("Ref_EF_ByFuel"&amp;"_"&amp;$D32),3,0),IF(AND($G32="Vehicle Distance (e.g. Road Transport)",$D32="UK"),VLOOKUP($H32,Ref_EF_Vehicle_Distance_UK,3,0),IF(AND($G32="Vehicle Distance (e.g. Road Transport)",OR($D32="US",$D32="Other")),VLOOKUP($H32,INDIRECT("Ref_EF_Vehicle_Distance"&amp;"_"&amp;$D32),15,0),IF(AND($G32="Vehicle Distance (e.g. Road Transport)",ISBLANK($N32),ISBLANK($O32)),VLOOKUP($H32,INDIRECT("Ref_EF_Vehicle_Distance"&amp;"_"&amp;$D32),15,0),IF($G32="Weight Distance (e.g. Freight Transport)",VLOOKUP($H32,INDIRECT("Ref_EF_Weight_Distance"&amp;"_"&amp;$D32),3,0),IF($G32="Custom Vehicle",VLOOKUP($H32,Tbl_vehical_Settings,2,0),IF($G32="Custom Fuel",VLOOKUP($M32,Tbl_Fuel_Settings,2,0),$AU32)))))))</f>
        <v>#REF!</v>
      </c>
      <c r="W32" s="60" t="str">
        <f>IF(OR($G32="Fuel Use",$G32="Fuel Use and Vehicle Distance"),VLOOKUP($M32,INDIRECT("Ref_EF_ByFuel"&amp;"_"&amp;$D32),5,0),IF(AND($G32="Vehicle Distance (e.g. Road Transport)",$D32="UK"),VLOOKUP($H32,Ref_EF_Vehicle_Distance_UK,5,0),IF(AND($G32="Vehicle Distance (e.g. Road Transport)",OR($D32="US",$D32="Other")),VLOOKUP($H32,INDIRECT("Ref_EF_Vehicle_Distance"&amp;"_"&amp;$D32),17,0),IF(AND($G32="Vehicle Distance (e.g. Road Transport)",ISBLANK($N32),ISBLANK($O32)),VLOOKUP($H32,INDIRECT("Ref_EF_Vehicle_Distance"&amp;"_"&amp;$D32),17,0),IF($G32="Weight Distance (e.g. Freight Transport)",VLOOKUP($H32,INDIRECT("Ref_EF_Weight_Distance"&amp;"_"&amp;$D32),5,0),IF($G32="Custom Vehicle",VLOOKUP($H32,Tbl_vehical_Settings,6,0),IF($G32="Custom Fuel",VLOOKUP($M32,Tbl_Fuel_Settings,6,0),$AV32)))))))</f>
        <v>#REF!</v>
      </c>
      <c r="X32" s="60" t="str">
        <f>IF(OR($G32="Fuel Use",$G32="Fuel Use and Vehicle Distance"),VLOOKUP($M32,INDIRECT("Ref_EF_ByFuel"&amp;"_"&amp;$D32),6,0),IF(AND($G32="Vehicle Distance (e.g. Road Transport)",$D32="UK"),VLOOKUP($H32,Ref_EF_Vehicle_Distance_UK,6,0),IF(AND($G32="Vehicle Distance (e.g. Road Transport)",OR($D32="US",$D32="Other")),VLOOKUP($H32,INDIRECT("Ref_EF_Vehicle_Distance"&amp;"_"&amp;$D32),18,0),IF(AND($G32="Vehicle Distance (e.g. Road Transport)",ISBLANK($N32),ISBLANK($O32)),VLOOKUP($H32,INDIRECT("Ref_EF_Vehicle_Distance"&amp;"_"&amp;$D32),18,0),IF($G32="Weight Distance (e.g. Freight Transport)",VLOOKUP($H32,INDIRECT("Ref_EF_Weight_Distance"&amp;"_"&amp;$D32),6,0),IF($G32="Custom Vehicle",VLOOKUP($H32,Tbl_vehical_Settings,7,0),IF($G32="Custom Fuel",VLOOKUP($M32,Tbl_Fuel_Settings,7,0),$AW32)))))))</f>
        <v>#REF!</v>
      </c>
      <c r="Y32" s="60" t="str">
        <f>IF(OR($G32="Fuel Use",$G32="Fuel Use and Vehicle Distance"),VLOOKUP($M32,INDIRECT("Ref_EF_ByFuel"&amp;"_"&amp;$D32),4,0),IF(AND($G32="Vehicle Distance (e.g. Road Transport)",$D32="UK"),VLOOKUP($H32,Ref_EF_Vehicle_Distance_UK,4,0),IF(AND($G32="Vehicle Distance (e.g. Road Transport)",OR($D32="US",$D32="Other")),VLOOKUP($H32,INDIRECT("Ref_EF_Vehicle_Distance"&amp;"_"&amp;$D32),16,0),IF(AND($G32="Vehicle Distance (e.g. Road Transport)",ISBLANK($N32),ISBLANK($O32)),VLOOKUP($H32,INDIRECT("Ref_EF_Vehicle_Distance"&amp;"_"&amp;$D32),16,0),IF($G32="Weight Distance (e.g. Freight Transport)",VLOOKUP($H32,INDIRECT("Ref_EF_Weight_Distance"&amp;"_"&amp;$D32),4,0),IF($G32="Custom Vehicle",VLOOKUP($H32,Tbl_vehical_Settings,5,0),IF($G32="Custom Fuel",VLOOKUP($M32,Tbl_Fuel_Settings,5,0),$AX32)))))))</f>
        <v>#REF!</v>
      </c>
      <c r="Z32" s="60" t="str">
        <f>IF(OR($G32="Fuel Use",$G32="Fuel Use and Vehicle Distance"),VLOOKUP($M32,INDIRECT("Ref_EF_ByFuel"&amp;"_"&amp;$D32),5,0),IF(AND($G32="Vehicle Distance (e.g. Road Transport)",$D32="UK"),VLOOKUP($H32,Ref_EF_Vehicle_Distance_UK,5,0),IF(AND($G32="Vehicle Distance (e.g. Road Transport)",OR($D32="US",$D32="Other")),VLOOKUP($H32,INDIRECT("Ref_EF_Vehicle_Distance"&amp;"_"&amp;$D32),17,0),IF(AND($G32="Vehicle Distance (e.g. Road Transport)",ISBLANK($N32),ISBLANK($O32)),VLOOKUP($H32,INDIRECT("Ref_EF_Vehicle_Distance"&amp;"_"&amp;$D32),17,0),IF($G32="Weight Distance (e.g. Freight Transport)",VLOOKUP($H32,INDIRECT("Ref_EF_Weight_Distance"&amp;"_"&amp;$D32),5,0),IF($G32="Custom Vehicle",VLOOKUP($H32,Tbl_vehical_Settings,6,0),IF($G32="Custom Fuel",VLOOKUP($M32,Tbl_Fuel_Settings,6,0),$AV32)))))))</f>
        <v>#REF!</v>
      </c>
      <c r="AA32" s="60" t="str">
        <f>IF(OR($G32="Fuel Use",$G32="Fuel Use and Vehicle Distance"),VLOOKUP($M32,INDIRECT("Ref_EF_ByFuel"&amp;"_"&amp;$D32),6,0),IF(AND($G32="Vehicle Distance (e.g. Road Transport)",$D32="UK"),VLOOKUP($H32,Ref_EF_Vehicle_Distance_UK,6,0),IF(AND($G32="Vehicle Distance (e.g. Road Transport)",OR($D32="US",$D32="Other")),VLOOKUP($H32,INDIRECT("Ref_EF_Vehicle_Distance"&amp;"_"&amp;$D32),18,0),IF(AND($G32="Vehicle Distance (e.g. Road Transport)",ISBLANK($N32),ISBLANK($O32)),VLOOKUP($H32,INDIRECT("Ref_EF_Vehicle_Distance"&amp;"_"&amp;$D32),18,0),IF($G32="Weight Distance (e.g. Freight Transport)",VLOOKUP($H32,INDIRECT("Ref_EF_Weight_Distance"&amp;"_"&amp;$D32),6,0),IF($G32="Custom Vehicle",VLOOKUP($H32,Tbl_vehical_Settings,7,0),IF($G32="Custom Fuel",VLOOKUP($M32,Tbl_Fuel_Settings,7,0),$AW32)))))))</f>
        <v>#REF!</v>
      </c>
      <c r="AB32" s="60" t="str">
        <f>IF($G32="Fuel Use",VLOOKUP($H32,INDIRECT("Ref_EF_ByFuel_CH4"&amp;"_"&amp;$D32),3,0),
IF($G32="Fuel Use and Vehicle Distance",VLOOKUP($H32,INDIRECT("Ref_EF_Vehicle_Distance"&amp;"_"&amp;$D32),3,0),IF($G32="Vehicle Distance (e.g. Road Transport)",VLOOKUP($H32,INDIRECT("Ref_EF_Vehicle_Distance"&amp;"_"&amp;$D32),IF($D32="UK",7,3),0),IF($G32="Weight Distance (e.g. Freight Transport)",VLOOKUP(VLOOKUP($H32,INDIRECT("Ref_EF_Weight_Distance"&amp;"_"&amp;$D32),8,0),INDIRECT("Ref_EF_Weight_Distance_CH4"&amp;"_"&amp;$D32),3,0),IF($G32="Custom Vehicle",VLOOKUP($H32,Tbl_vehical_Settings,3,0),IF($G32="Custom Fuel",VLOOKUP($M32,Tbl_Fuel_Settings,3,0),VLOOKUP($H32,INDIRECT("Ref_EF_Public_Transport"&amp;"_"&amp;$D32),7,0)))))))</f>
        <v>#REF!</v>
      </c>
      <c r="AC32" s="60" t="str">
        <f>IF($G32="Fuel Use",VLOOKUP($H32,INDIRECT("Ref_EF_ByFuel_CH4"&amp;"_"&amp;$D32),4,0),
IF($G32="Fuel Use and Vehicle Distance",VLOOKUP($H32,INDIRECT("Ref_EF_Vehicle_Distance"&amp;"_"&amp;$D32),4,0),IF($G32="Vehicle Distance (e.g. Road Transport)",VLOOKUP($H32,INDIRECT("Ref_EF_Vehicle_Distance"&amp;"_"&amp;$D32),IF($D32="UK",8,4),0),IF($G32="Weight Distance (e.g. Freight Transport)",VLOOKUP(VLOOKUP($H32,INDIRECT("Ref_EF_Weight_Distance"&amp;"_"&amp;$D32),8,0),INDIRECT("Ref_EF_Weight_Distance_CH4"&amp;"_"&amp;$D32),4,0),IF($G32="Custom Vehicle",VLOOKUP($H32,Tbl_vehical_Settings,6,0),IF($G32="Custom Fuel",VLOOKUP($M32,Tbl_Fuel_Settings,6,0),VLOOKUP($H32,INDIRECT("Ref_EF_Public_Transport"&amp;"_"&amp;$D32),8,0)))))))</f>
        <v>#REF!</v>
      </c>
      <c r="AD32" s="60" t="str">
        <f>IF($G32="Fuel Use",VLOOKUP($H32,INDIRECT("Ref_EF_ByFuel_CH4"&amp;"_"&amp;$D32),5,0),
IF($G32="Fuel Use and Vehicle Distance",VLOOKUP($H32,INDIRECT("Ref_EF_Vehicle_Distance"&amp;"_"&amp;$D32),5,0),IF($G32="Vehicle Distance (e.g. Road Transport)",VLOOKUP($H32,INDIRECT("Ref_EF_Vehicle_Distance"&amp;"_"&amp;$D32),IF($D32="UK",9,5),0),IF($G32="Weight Distance (e.g. Freight Transport)",VLOOKUP(VLOOKUP($H32,INDIRECT("Ref_EF_Weight_Distance"&amp;"_"&amp;$D32),8,0),INDIRECT("Ref_EF_Weight_Distance_CH4"&amp;"_"&amp;$D32),5,0),IF($G32="Custom Vehicle",VLOOKUP($H32,Tbl_vehical_Settings,7,0),IF($G32="Custom Fuel",VLOOKUP($M32,Tbl_Fuel_Settings,7,0),VLOOKUP($H32,INDIRECT("Ref_EF_Public_Transport"&amp;"_"&amp;$D32),9,0)))))))</f>
        <v>#REF!</v>
      </c>
      <c r="AE32" s="60" t="str">
        <f>IF($G32="Fuel Use",VLOOKUP($H32,INDIRECT("Ref_EF_ByFuel_CH4"&amp;"_"&amp;$D32),6,0),
IF($G32="Fuel Use and Vehicle Distance",VLOOKUP($H32,INDIRECT("Ref_EF_Vehicle_Distance"&amp;"_"&amp;$D32),6,0),IF($G32="Vehicle Distance (e.g. Road Transport)",VLOOKUP($H32,INDIRECT("Ref_EF_Vehicle_Distance"&amp;"_"&amp;$D32),IF($D32="UK",10,6),0),IF($G32="Weight Distance (e.g. Freight Transport)",VLOOKUP(VLOOKUP($H32,INDIRECT("Ref_EF_Weight_Distance"&amp;"_"&amp;$D32),8,0),INDIRECT("Ref_EF_Weight_Distance_CH4"&amp;"_"&amp;$D32),6,0),IF($G32="Custom Vehicle",VLOOKUP($H32,Tbl_vehical_Settings,4,0),IF($G32="Custom Fuel",VLOOKUP($M32,Tbl_Fuel_Settings,4,0),VLOOKUP($H32,INDIRECT("Ref_EF_Public_Transport"&amp;"_"&amp;$D32),10,0)))))))</f>
        <v>#REF!</v>
      </c>
      <c r="AF32" s="60" t="str">
        <f>IF($G32="Fuel Use",VLOOKUP($H32,INDIRECT("Ref_EF_ByFuel_CH4"&amp;"_"&amp;$D32),7,0),
IF($G32="Fuel Use and Vehicle Distance",VLOOKUP($H32,INDIRECT("Ref_EF_Vehicle_Distance"&amp;"_"&amp;$D32),7,0),IF($G32="Vehicle Distance (e.g. Road Transport)",VLOOKUP($H32,INDIRECT("Ref_EF_Vehicle_Distance"&amp;"_"&amp;$D32),IF($D32="UK",11,7),0),IF($G32="Weight Distance (e.g. Freight Transport)",VLOOKUP(VLOOKUP($H32,INDIRECT("Ref_EF_Weight_Distance"&amp;"_"&amp;$D32),8,0),INDIRECT("Ref_EF_Weight_Distance_CH4"&amp;"_"&amp;$D32),7,0),IF($G32="Custom Vehicle",VLOOKUP($H32,Tbl_vehical_Settings,6,0),IF($G32="Custom Fuel",VLOOKUP($M32,Tbl_Fuel_Settings,6,0),VLOOKUP($H32,INDIRECT("Ref_EF_Public_Transport"&amp;"_"&amp;$D32),11,0)))))))</f>
        <v>#REF!</v>
      </c>
      <c r="AG32" s="60" t="str">
        <f>IF($G32="Fuel Use",VLOOKUP($H32,INDIRECT("Ref_EF_ByFuel_CH4"&amp;"_"&amp;$D32),8,0),
IF($G32="Fuel Use and Vehicle Distance",VLOOKUP($H32,INDIRECT("Ref_EF_Vehicle_Distance"&amp;"_"&amp;$D32),8,0),IF($G32="Vehicle Distance (e.g. Road Transport)",VLOOKUP($H32,INDIRECT("Ref_EF_Vehicle_Distance"&amp;"_"&amp;$D32),IF($D32="UK",12,8),0),IF($G32="Weight Distance (e.g. Freight Transport)",VLOOKUP(VLOOKUP($H32,INDIRECT("Ref_EF_Weight_Distance"&amp;"_"&amp;$D32),8,0),INDIRECT("Ref_EF_Weight_Distance_CH4"&amp;"_"&amp;$D32),8,0),IF($G32="Custom Vehicle",VLOOKUP($H32,Tbl_vehical_Settings,7,0),IF($G32="Custom Fuel",VLOOKUP($M32,Tbl_Fuel_Settings,7,0),VLOOKUP($H32,INDIRECT("Ref_EF_Public_Transport"&amp;"_"&amp;$D32),12,0)))))))</f>
        <v>#REF!</v>
      </c>
      <c r="AH32" s="60" t="str">
        <f t="array" ref="AH32">INDEX(Ref_Master_Unit_Table,MATCH($W32,REF_To_Unit,0),MATCH('Reference - Lookup and Unit'!$A$11,Ref_From_Units,0))</f>
        <v>#REF!</v>
      </c>
      <c r="AI32" s="60" t="str">
        <f t="array" ref="AI32">INDEX(Ref_Master_Unit_Table,MATCH(IF(AND($D32="UK",$G32="Vehicle Distance (e.g. Road Transport)"),$L32,IF(ISBLANK($O32),$L32,$O32)),Ref_From_Units,0),MATCH($X32,REF_To_Unit,0))</f>
        <v>#N/A</v>
      </c>
      <c r="AJ32" s="60" t="str">
        <f t="array" ref="AJ32">INDEX(Ref_Master_Unit_Table,MATCH($Z32,REF_To_Unit,0),MATCH('Reference - Lookup and Unit'!$A$11,Ref_From_Units,0))</f>
        <v>#REF!</v>
      </c>
      <c r="AK32" s="60" t="str">
        <f t="array" ref="AK32">INDEX(Ref_Master_Unit_Table,MATCH(IF(AND($D32="UK",$G32="Vehicle Distance (e.g. Road Transport)"),$L32,IF(ISBLANK($O32),$L32,$O32)),Ref_From_Units,0),MATCH($AA32,REF_To_Unit,0))</f>
        <v>#N/A</v>
      </c>
      <c r="AL32" s="60" t="str">
        <f t="array" ref="AL32">INDEX(Ref_Master_Unit_Table,MATCH($AC32,REF_To_Unit,0),MATCH('Reference - Lookup and Unit'!$A$11,Ref_From_Units,0))</f>
        <v>#REF!</v>
      </c>
      <c r="AM32" s="60" t="str">
        <f t="array" ref="AM32">INDEX(Ref_Master_Unit_Table,MATCH(IF(OR($G32="Fuel Use",$G32="Custom Fuel"),$O32,$L32),Ref_From_Units,0),MATCH($AD32,REF_To_Unit,0))</f>
        <v>#N/A</v>
      </c>
      <c r="AN32" s="60" t="str">
        <f t="array" ref="AN32">INDEX(Ref_Master_Unit_Table,MATCH($AF32,REF_To_Unit,0),MATCH('Reference - Lookup and Unit'!$A$11,Ref_From_Units,0))</f>
        <v>#REF!</v>
      </c>
      <c r="AO32" s="60" t="str">
        <f t="array" ref="AO32">INDEX(Ref_Master_Unit_Table,MATCH(IF(OR($G32="Fuel Use",$G32="Custom Fuel"),$O32,$L32),Ref_From_Units,0),MATCH($AD32,REF_To_Unit,0))</f>
        <v>#N/A</v>
      </c>
      <c r="AP32" s="60" t="str">
        <f>VLOOKUP("CO2",INDIRECT(IF(Setting_IPCC_GWP_VERSION="1995 IPCC Second Assessment Report (SAR)","Ref_EF_IPCC_GWP_95",IF(Setting_IPCC_GWP_VERSION="2001 IPCC Third Assessment Report (TAR)","Ref_EF_IPCC_GWP_2001","Ref_EF_IPCC_GWP_2007"))),2,0)</f>
        <v>1.0000000000</v>
      </c>
      <c r="AQ3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2" s="61" t="str">
        <f>VLOOKUP("Biofuel CO2",INDIRECT(IF(Setting_IPCC_GWP_VERSION="1995 IPCC Second Assessment Report (SAR)","Ref_EF_IPCC_GWP_95",IF(Setting_IPCC_GWP_VERSION="2001 IPCC Third Assessment Report (TAR)","Ref_EF_IPCC_GWP_2001","Ref_EF_IPCC_GWP_2007"))),2,0)</f>
        <v>1.0000000000</v>
      </c>
      <c r="AT32" s="62" t="str">
        <f t="shared" si="6"/>
        <v>Ref_DD_vehicle_Passenger_</v>
      </c>
      <c r="AU32" s="62" t="str">
        <f t="shared" si="7"/>
        <v>#REF!</v>
      </c>
      <c r="AV32" s="62" t="str">
        <f t="shared" si="8"/>
        <v>#REF!</v>
      </c>
      <c r="AW32" s="62" t="str">
        <f t="shared" si="9"/>
        <v>#REF!</v>
      </c>
      <c r="AX32" s="62" t="str">
        <f t="shared" si="10"/>
        <v>#REF!</v>
      </c>
      <c r="AY32" s="62" t="str">
        <f t="shared" si="11"/>
        <v>FALSE</v>
      </c>
      <c r="AZ32" s="62" t="str">
        <f t="shared" si="12"/>
        <v/>
      </c>
      <c r="BA32" s="62" t="str">
        <f t="shared" si="13"/>
        <v/>
      </c>
      <c r="BB32" s="62" t="str">
        <f t="shared" si="14"/>
        <v/>
      </c>
      <c r="BC32" s="62" t="str">
        <f t="shared" si="15"/>
        <v/>
      </c>
      <c r="BD32" s="62" t="str">
        <f t="shared" si="16"/>
        <v/>
      </c>
      <c r="BE32" s="62" t="str">
        <f t="shared" si="17"/>
        <v/>
      </c>
      <c r="BF32" s="62" t="str">
        <f t="shared" si="18"/>
        <v/>
      </c>
      <c r="BG32" s="62" t="str">
        <f t="shared" si="19"/>
        <v/>
      </c>
      <c r="BH32" s="62" t="str">
        <f t="shared" si="20"/>
        <v/>
      </c>
      <c r="BI32" s="62" t="str">
        <f t="shared" si="21"/>
        <v/>
      </c>
      <c r="BJ32" s="62" t="str">
        <f t="shared" si="22"/>
        <v/>
      </c>
      <c r="BK32" s="62" t="str">
        <f t="shared" si="23"/>
        <v/>
      </c>
      <c r="BL32" s="62" t="str">
        <f t="shared" si="24"/>
        <v/>
      </c>
      <c r="BM32" s="63" t="str">
        <f t="shared" si="25"/>
        <v/>
      </c>
      <c r="BN32" s="62" t="str">
        <f t="shared" si="26"/>
        <v/>
      </c>
      <c r="BO32" s="62" t="str">
        <f t="shared" si="27"/>
        <v/>
      </c>
      <c r="BP32" s="62" t="str">
        <f t="shared" si="28"/>
        <v/>
      </c>
      <c r="BQ32" s="62" t="str">
        <f t="shared" si="29"/>
        <v/>
      </c>
      <c r="BR32" s="62" t="str">
        <f t="shared" si="30"/>
        <v/>
      </c>
      <c r="BS32" s="62" t="str">
        <f t="shared" si="31"/>
        <v/>
      </c>
      <c r="BT32" s="62" t="str">
        <f t="shared" si="32"/>
        <v/>
      </c>
      <c r="BU32" s="62" t="str">
        <f t="shared" si="33"/>
        <v/>
      </c>
      <c r="BV32" s="62" t="str">
        <f t="shared" si="34"/>
        <v/>
      </c>
      <c r="BW32" s="62" t="str">
        <f t="shared" si="35"/>
        <v/>
      </c>
      <c r="BX32" s="62" t="str">
        <f t="shared" si="36"/>
        <v/>
      </c>
      <c r="BY32" s="62" t="str">
        <f t="shared" si="37"/>
        <v/>
      </c>
      <c r="BZ32" s="62" t="str">
        <f t="shared" si="38"/>
        <v/>
      </c>
      <c r="CA32" s="62" t="str">
        <f t="shared" si="39"/>
        <v/>
      </c>
      <c r="CB32" s="62" t="str">
        <f t="shared" si="40"/>
        <v/>
      </c>
      <c r="CC32" s="62" t="str">
        <f t="shared" si="41"/>
        <v/>
      </c>
      <c r="CD32" s="62" t="str">
        <f t="shared" si="42"/>
        <v/>
      </c>
      <c r="CE32" s="62" t="str">
        <f t="shared" si="43"/>
        <v/>
      </c>
      <c r="CF32" s="62" t="str">
        <f t="shared" si="44"/>
        <v/>
      </c>
      <c r="CG32" s="62" t="str">
        <f t="shared" si="45"/>
        <v/>
      </c>
      <c r="CH32" s="62" t="str">
        <f t="shared" si="46"/>
        <v/>
      </c>
      <c r="CI32" s="62" t="str">
        <f t="shared" si="47"/>
        <v/>
      </c>
      <c r="CJ32" s="62" t="str">
        <f t="shared" si="48"/>
        <v/>
      </c>
      <c r="CK32" s="62" t="str">
        <f t="shared" si="49"/>
        <v/>
      </c>
      <c r="CL32" s="62" t="str">
        <f t="shared" si="50"/>
        <v/>
      </c>
      <c r="CM32" s="62" t="str">
        <f t="shared" si="51"/>
        <v/>
      </c>
      <c r="CN32" s="62" t="str">
        <f t="shared" si="52"/>
        <v/>
      </c>
      <c r="CO32" s="62" t="str">
        <f t="shared" si="53"/>
        <v/>
      </c>
      <c r="CP32" s="64" t="str">
        <f t="shared" si="54"/>
        <v>Ref_DD_DistanceUnit</v>
      </c>
      <c r="CQ32" s="62" t="str">
        <f t="shared" si="55"/>
        <v/>
      </c>
      <c r="CR32" s="64" t="str">
        <f t="shared" si="56"/>
        <v/>
      </c>
      <c r="CS32" s="65"/>
      <c r="CT32" s="8"/>
      <c r="CU32" s="8"/>
      <c r="CV32" s="8"/>
      <c r="CW32" s="8"/>
      <c r="CX32" s="8"/>
      <c r="CY32" s="8"/>
      <c r="CZ32" s="8"/>
      <c r="DA32" s="8"/>
      <c r="DB32" s="8"/>
      <c r="DC32" s="8"/>
      <c r="DD32" s="8"/>
      <c r="DE32" s="8"/>
      <c r="DF32" s="8"/>
      <c r="DG32" s="8"/>
      <c r="DH32" s="8"/>
      <c r="DI32" s="8"/>
      <c r="DJ32" s="8"/>
      <c r="DK32" s="8"/>
      <c r="DL32" s="8"/>
    </row>
    <row r="33" ht="18.0" customHeight="1">
      <c r="A33" s="8"/>
      <c r="B33" s="87"/>
      <c r="C33" s="79"/>
      <c r="D33" s="79"/>
      <c r="E33" s="79"/>
      <c r="F33" s="79"/>
      <c r="G33" s="79"/>
      <c r="H33" s="79"/>
      <c r="I33" s="80"/>
      <c r="J33" s="80"/>
      <c r="K33" s="80"/>
      <c r="L33" s="79"/>
      <c r="M33" s="79"/>
      <c r="N33" s="80"/>
      <c r="O33" s="79"/>
      <c r="P33" s="81"/>
      <c r="Q33" s="82" t="str">
        <f t="shared" si="1"/>
        <v/>
      </c>
      <c r="R33" s="82" t="str">
        <f t="shared" si="2"/>
        <v/>
      </c>
      <c r="S33" s="82" t="str">
        <f t="shared" si="3"/>
        <v/>
      </c>
      <c r="T33" s="82" t="str">
        <f t="shared" si="4"/>
        <v>0</v>
      </c>
      <c r="U33" s="83" t="str">
        <f t="shared" si="5"/>
        <v/>
      </c>
      <c r="V33" s="60" t="str">
        <f>IF(OR($G33="Fuel Use",$G33="Fuel Use and Vehicle Distance"),VLOOKUP($M33,INDIRECT("Ref_EF_ByFuel"&amp;"_"&amp;$D33),3,0),IF(AND($G33="Vehicle Distance (e.g. Road Transport)",$D33="UK"),VLOOKUP($H33,Ref_EF_Vehicle_Distance_UK,3,0),IF(AND($G33="Vehicle Distance (e.g. Road Transport)",OR($D33="US",$D33="Other")),VLOOKUP($H33,INDIRECT("Ref_EF_Vehicle_Distance"&amp;"_"&amp;$D33),15,0),IF(AND($G33="Vehicle Distance (e.g. Road Transport)",ISBLANK($N33),ISBLANK($O33)),VLOOKUP($H33,INDIRECT("Ref_EF_Vehicle_Distance"&amp;"_"&amp;$D33),15,0),IF($G33="Weight Distance (e.g. Freight Transport)",VLOOKUP($H33,INDIRECT("Ref_EF_Weight_Distance"&amp;"_"&amp;$D33),3,0),IF($G33="Custom Vehicle",VLOOKUP($H33,Tbl_vehical_Settings,2,0),IF($G33="Custom Fuel",VLOOKUP($M33,Tbl_Fuel_Settings,2,0),$AU33)))))))</f>
        <v>#REF!</v>
      </c>
      <c r="W33" s="60" t="str">
        <f>IF(OR($G33="Fuel Use",$G33="Fuel Use and Vehicle Distance"),VLOOKUP($M33,INDIRECT("Ref_EF_ByFuel"&amp;"_"&amp;$D33),5,0),IF(AND($G33="Vehicle Distance (e.g. Road Transport)",$D33="UK"),VLOOKUP($H33,Ref_EF_Vehicle_Distance_UK,5,0),IF(AND($G33="Vehicle Distance (e.g. Road Transport)",OR($D33="US",$D33="Other")),VLOOKUP($H33,INDIRECT("Ref_EF_Vehicle_Distance"&amp;"_"&amp;$D33),17,0),IF(AND($G33="Vehicle Distance (e.g. Road Transport)",ISBLANK($N33),ISBLANK($O33)),VLOOKUP($H33,INDIRECT("Ref_EF_Vehicle_Distance"&amp;"_"&amp;$D33),17,0),IF($G33="Weight Distance (e.g. Freight Transport)",VLOOKUP($H33,INDIRECT("Ref_EF_Weight_Distance"&amp;"_"&amp;$D33),5,0),IF($G33="Custom Vehicle",VLOOKUP($H33,Tbl_vehical_Settings,6,0),IF($G33="Custom Fuel",VLOOKUP($M33,Tbl_Fuel_Settings,6,0),$AV33)))))))</f>
        <v>#REF!</v>
      </c>
      <c r="X33" s="60" t="str">
        <f>IF(OR($G33="Fuel Use",$G33="Fuel Use and Vehicle Distance"),VLOOKUP($M33,INDIRECT("Ref_EF_ByFuel"&amp;"_"&amp;$D33),6,0),IF(AND($G33="Vehicle Distance (e.g. Road Transport)",$D33="UK"),VLOOKUP($H33,Ref_EF_Vehicle_Distance_UK,6,0),IF(AND($G33="Vehicle Distance (e.g. Road Transport)",OR($D33="US",$D33="Other")),VLOOKUP($H33,INDIRECT("Ref_EF_Vehicle_Distance"&amp;"_"&amp;$D33),18,0),IF(AND($G33="Vehicle Distance (e.g. Road Transport)",ISBLANK($N33),ISBLANK($O33)),VLOOKUP($H33,INDIRECT("Ref_EF_Vehicle_Distance"&amp;"_"&amp;$D33),18,0),IF($G33="Weight Distance (e.g. Freight Transport)",VLOOKUP($H33,INDIRECT("Ref_EF_Weight_Distance"&amp;"_"&amp;$D33),6,0),IF($G33="Custom Vehicle",VLOOKUP($H33,Tbl_vehical_Settings,7,0),IF($G33="Custom Fuel",VLOOKUP($M33,Tbl_Fuel_Settings,7,0),$AW33)))))))</f>
        <v>#REF!</v>
      </c>
      <c r="Y33" s="60" t="str">
        <f>IF(OR($G33="Fuel Use",$G33="Fuel Use and Vehicle Distance"),VLOOKUP($M33,INDIRECT("Ref_EF_ByFuel"&amp;"_"&amp;$D33),4,0),IF(AND($G33="Vehicle Distance (e.g. Road Transport)",$D33="UK"),VLOOKUP($H33,Ref_EF_Vehicle_Distance_UK,4,0),IF(AND($G33="Vehicle Distance (e.g. Road Transport)",OR($D33="US",$D33="Other")),VLOOKUP($H33,INDIRECT("Ref_EF_Vehicle_Distance"&amp;"_"&amp;$D33),16,0),IF(AND($G33="Vehicle Distance (e.g. Road Transport)",ISBLANK($N33),ISBLANK($O33)),VLOOKUP($H33,INDIRECT("Ref_EF_Vehicle_Distance"&amp;"_"&amp;$D33),16,0),IF($G33="Weight Distance (e.g. Freight Transport)",VLOOKUP($H33,INDIRECT("Ref_EF_Weight_Distance"&amp;"_"&amp;$D33),4,0),IF($G33="Custom Vehicle",VLOOKUP($H33,Tbl_vehical_Settings,5,0),IF($G33="Custom Fuel",VLOOKUP($M33,Tbl_Fuel_Settings,5,0),$AX33)))))))</f>
        <v>#REF!</v>
      </c>
      <c r="Z33" s="60" t="str">
        <f>IF(OR($G33="Fuel Use",$G33="Fuel Use and Vehicle Distance"),VLOOKUP($M33,INDIRECT("Ref_EF_ByFuel"&amp;"_"&amp;$D33),5,0),IF(AND($G33="Vehicle Distance (e.g. Road Transport)",$D33="UK"),VLOOKUP($H33,Ref_EF_Vehicle_Distance_UK,5,0),IF(AND($G33="Vehicle Distance (e.g. Road Transport)",OR($D33="US",$D33="Other")),VLOOKUP($H33,INDIRECT("Ref_EF_Vehicle_Distance"&amp;"_"&amp;$D33),17,0),IF(AND($G33="Vehicle Distance (e.g. Road Transport)",ISBLANK($N33),ISBLANK($O33)),VLOOKUP($H33,INDIRECT("Ref_EF_Vehicle_Distance"&amp;"_"&amp;$D33),17,0),IF($G33="Weight Distance (e.g. Freight Transport)",VLOOKUP($H33,INDIRECT("Ref_EF_Weight_Distance"&amp;"_"&amp;$D33),5,0),IF($G33="Custom Vehicle",VLOOKUP($H33,Tbl_vehical_Settings,6,0),IF($G33="Custom Fuel",VLOOKUP($M33,Tbl_Fuel_Settings,6,0),$AV33)))))))</f>
        <v>#REF!</v>
      </c>
      <c r="AA33" s="60" t="str">
        <f>IF(OR($G33="Fuel Use",$G33="Fuel Use and Vehicle Distance"),VLOOKUP($M33,INDIRECT("Ref_EF_ByFuel"&amp;"_"&amp;$D33),6,0),IF(AND($G33="Vehicle Distance (e.g. Road Transport)",$D33="UK"),VLOOKUP($H33,Ref_EF_Vehicle_Distance_UK,6,0),IF(AND($G33="Vehicle Distance (e.g. Road Transport)",OR($D33="US",$D33="Other")),VLOOKUP($H33,INDIRECT("Ref_EF_Vehicle_Distance"&amp;"_"&amp;$D33),18,0),IF(AND($G33="Vehicle Distance (e.g. Road Transport)",ISBLANK($N33),ISBLANK($O33)),VLOOKUP($H33,INDIRECT("Ref_EF_Vehicle_Distance"&amp;"_"&amp;$D33),18,0),IF($G33="Weight Distance (e.g. Freight Transport)",VLOOKUP($H33,INDIRECT("Ref_EF_Weight_Distance"&amp;"_"&amp;$D33),6,0),IF($G33="Custom Vehicle",VLOOKUP($H33,Tbl_vehical_Settings,7,0),IF($G33="Custom Fuel",VLOOKUP($M33,Tbl_Fuel_Settings,7,0),$AW33)))))))</f>
        <v>#REF!</v>
      </c>
      <c r="AB33" s="60" t="str">
        <f>IF($G33="Fuel Use",VLOOKUP($H33,INDIRECT("Ref_EF_ByFuel_CH4"&amp;"_"&amp;$D33),3,0),
IF($G33="Fuel Use and Vehicle Distance",VLOOKUP($H33,INDIRECT("Ref_EF_Vehicle_Distance"&amp;"_"&amp;$D33),3,0),IF($G33="Vehicle Distance (e.g. Road Transport)",VLOOKUP($H33,INDIRECT("Ref_EF_Vehicle_Distance"&amp;"_"&amp;$D33),IF($D33="UK",7,3),0),IF($G33="Weight Distance (e.g. Freight Transport)",VLOOKUP(VLOOKUP($H33,INDIRECT("Ref_EF_Weight_Distance"&amp;"_"&amp;$D33),8,0),INDIRECT("Ref_EF_Weight_Distance_CH4"&amp;"_"&amp;$D33),3,0),IF($G33="Custom Vehicle",VLOOKUP($H33,Tbl_vehical_Settings,3,0),IF($G33="Custom Fuel",VLOOKUP($M33,Tbl_Fuel_Settings,3,0),VLOOKUP($H33,INDIRECT("Ref_EF_Public_Transport"&amp;"_"&amp;$D33),7,0)))))))</f>
        <v>#REF!</v>
      </c>
      <c r="AC33" s="60" t="str">
        <f>IF($G33="Fuel Use",VLOOKUP($H33,INDIRECT("Ref_EF_ByFuel_CH4"&amp;"_"&amp;$D33),4,0),
IF($G33="Fuel Use and Vehicle Distance",VLOOKUP($H33,INDIRECT("Ref_EF_Vehicle_Distance"&amp;"_"&amp;$D33),4,0),IF($G33="Vehicle Distance (e.g. Road Transport)",VLOOKUP($H33,INDIRECT("Ref_EF_Vehicle_Distance"&amp;"_"&amp;$D33),IF($D33="UK",8,4),0),IF($G33="Weight Distance (e.g. Freight Transport)",VLOOKUP(VLOOKUP($H33,INDIRECT("Ref_EF_Weight_Distance"&amp;"_"&amp;$D33),8,0),INDIRECT("Ref_EF_Weight_Distance_CH4"&amp;"_"&amp;$D33),4,0),IF($G33="Custom Vehicle",VLOOKUP($H33,Tbl_vehical_Settings,6,0),IF($G33="Custom Fuel",VLOOKUP($M33,Tbl_Fuel_Settings,6,0),VLOOKUP($H33,INDIRECT("Ref_EF_Public_Transport"&amp;"_"&amp;$D33),8,0)))))))</f>
        <v>#REF!</v>
      </c>
      <c r="AD33" s="60" t="str">
        <f>IF($G33="Fuel Use",VLOOKUP($H33,INDIRECT("Ref_EF_ByFuel_CH4"&amp;"_"&amp;$D33),5,0),
IF($G33="Fuel Use and Vehicle Distance",VLOOKUP($H33,INDIRECT("Ref_EF_Vehicle_Distance"&amp;"_"&amp;$D33),5,0),IF($G33="Vehicle Distance (e.g. Road Transport)",VLOOKUP($H33,INDIRECT("Ref_EF_Vehicle_Distance"&amp;"_"&amp;$D33),IF($D33="UK",9,5),0),IF($G33="Weight Distance (e.g. Freight Transport)",VLOOKUP(VLOOKUP($H33,INDIRECT("Ref_EF_Weight_Distance"&amp;"_"&amp;$D33),8,0),INDIRECT("Ref_EF_Weight_Distance_CH4"&amp;"_"&amp;$D33),5,0),IF($G33="Custom Vehicle",VLOOKUP($H33,Tbl_vehical_Settings,7,0),IF($G33="Custom Fuel",VLOOKUP($M33,Tbl_Fuel_Settings,7,0),VLOOKUP($H33,INDIRECT("Ref_EF_Public_Transport"&amp;"_"&amp;$D33),9,0)))))))</f>
        <v>#REF!</v>
      </c>
      <c r="AE33" s="60" t="str">
        <f>IF($G33="Fuel Use",VLOOKUP($H33,INDIRECT("Ref_EF_ByFuel_CH4"&amp;"_"&amp;$D33),6,0),
IF($G33="Fuel Use and Vehicle Distance",VLOOKUP($H33,INDIRECT("Ref_EF_Vehicle_Distance"&amp;"_"&amp;$D33),6,0),IF($G33="Vehicle Distance (e.g. Road Transport)",VLOOKUP($H33,INDIRECT("Ref_EF_Vehicle_Distance"&amp;"_"&amp;$D33),IF($D33="UK",10,6),0),IF($G33="Weight Distance (e.g. Freight Transport)",VLOOKUP(VLOOKUP($H33,INDIRECT("Ref_EF_Weight_Distance"&amp;"_"&amp;$D33),8,0),INDIRECT("Ref_EF_Weight_Distance_CH4"&amp;"_"&amp;$D33),6,0),IF($G33="Custom Vehicle",VLOOKUP($H33,Tbl_vehical_Settings,4,0),IF($G33="Custom Fuel",VLOOKUP($M33,Tbl_Fuel_Settings,4,0),VLOOKUP($H33,INDIRECT("Ref_EF_Public_Transport"&amp;"_"&amp;$D33),10,0)))))))</f>
        <v>#REF!</v>
      </c>
      <c r="AF33" s="60" t="str">
        <f>IF($G33="Fuel Use",VLOOKUP($H33,INDIRECT("Ref_EF_ByFuel_CH4"&amp;"_"&amp;$D33),7,0),
IF($G33="Fuel Use and Vehicle Distance",VLOOKUP($H33,INDIRECT("Ref_EF_Vehicle_Distance"&amp;"_"&amp;$D33),7,0),IF($G33="Vehicle Distance (e.g. Road Transport)",VLOOKUP($H33,INDIRECT("Ref_EF_Vehicle_Distance"&amp;"_"&amp;$D33),IF($D33="UK",11,7),0),IF($G33="Weight Distance (e.g. Freight Transport)",VLOOKUP(VLOOKUP($H33,INDIRECT("Ref_EF_Weight_Distance"&amp;"_"&amp;$D33),8,0),INDIRECT("Ref_EF_Weight_Distance_CH4"&amp;"_"&amp;$D33),7,0),IF($G33="Custom Vehicle",VLOOKUP($H33,Tbl_vehical_Settings,6,0),IF($G33="Custom Fuel",VLOOKUP($M33,Tbl_Fuel_Settings,6,0),VLOOKUP($H33,INDIRECT("Ref_EF_Public_Transport"&amp;"_"&amp;$D33),11,0)))))))</f>
        <v>#REF!</v>
      </c>
      <c r="AG33" s="60" t="str">
        <f>IF($G33="Fuel Use",VLOOKUP($H33,INDIRECT("Ref_EF_ByFuel_CH4"&amp;"_"&amp;$D33),8,0),
IF($G33="Fuel Use and Vehicle Distance",VLOOKUP($H33,INDIRECT("Ref_EF_Vehicle_Distance"&amp;"_"&amp;$D33),8,0),IF($G33="Vehicle Distance (e.g. Road Transport)",VLOOKUP($H33,INDIRECT("Ref_EF_Vehicle_Distance"&amp;"_"&amp;$D33),IF($D33="UK",12,8),0),IF($G33="Weight Distance (e.g. Freight Transport)",VLOOKUP(VLOOKUP($H33,INDIRECT("Ref_EF_Weight_Distance"&amp;"_"&amp;$D33),8,0),INDIRECT("Ref_EF_Weight_Distance_CH4"&amp;"_"&amp;$D33),8,0),IF($G33="Custom Vehicle",VLOOKUP($H33,Tbl_vehical_Settings,7,0),IF($G33="Custom Fuel",VLOOKUP($M33,Tbl_Fuel_Settings,7,0),VLOOKUP($H33,INDIRECT("Ref_EF_Public_Transport"&amp;"_"&amp;$D33),12,0)))))))</f>
        <v>#REF!</v>
      </c>
      <c r="AH33" s="60" t="str">
        <f t="array" ref="AH33">INDEX(Ref_Master_Unit_Table,MATCH($W33,REF_To_Unit,0),MATCH('Reference - Lookup and Unit'!$A$11,Ref_From_Units,0))</f>
        <v>#REF!</v>
      </c>
      <c r="AI33" s="60" t="str">
        <f t="array" ref="AI33">INDEX(Ref_Master_Unit_Table,MATCH(IF(AND($D33="UK",$G33="Vehicle Distance (e.g. Road Transport)"),$L33,IF(ISBLANK($O33),$L33,$O33)),Ref_From_Units,0),MATCH($X33,REF_To_Unit,0))</f>
        <v>#N/A</v>
      </c>
      <c r="AJ33" s="60" t="str">
        <f t="array" ref="AJ33">INDEX(Ref_Master_Unit_Table,MATCH($Z33,REF_To_Unit,0),MATCH('Reference - Lookup and Unit'!$A$11,Ref_From_Units,0))</f>
        <v>#REF!</v>
      </c>
      <c r="AK33" s="60" t="str">
        <f t="array" ref="AK33">INDEX(Ref_Master_Unit_Table,MATCH(IF(AND($D33="UK",$G33="Vehicle Distance (e.g. Road Transport)"),$L33,IF(ISBLANK($O33),$L33,$O33)),Ref_From_Units,0),MATCH($AA33,REF_To_Unit,0))</f>
        <v>#N/A</v>
      </c>
      <c r="AL33" s="60" t="str">
        <f t="array" ref="AL33">INDEX(Ref_Master_Unit_Table,MATCH($AC33,REF_To_Unit,0),MATCH('Reference - Lookup and Unit'!$A$11,Ref_From_Units,0))</f>
        <v>#REF!</v>
      </c>
      <c r="AM33" s="60" t="str">
        <f t="array" ref="AM33">INDEX(Ref_Master_Unit_Table,MATCH(IF(OR($G33="Fuel Use",$G33="Custom Fuel"),$O33,$L33),Ref_From_Units,0),MATCH($AD33,REF_To_Unit,0))</f>
        <v>#N/A</v>
      </c>
      <c r="AN33" s="60" t="str">
        <f t="array" ref="AN33">INDEX(Ref_Master_Unit_Table,MATCH($AF33,REF_To_Unit,0),MATCH('Reference - Lookup and Unit'!$A$11,Ref_From_Units,0))</f>
        <v>#REF!</v>
      </c>
      <c r="AO33" s="60" t="str">
        <f t="array" ref="AO33">INDEX(Ref_Master_Unit_Table,MATCH(IF(OR($G33="Fuel Use",$G33="Custom Fuel"),$O33,$L33),Ref_From_Units,0),MATCH($AD33,REF_To_Unit,0))</f>
        <v>#N/A</v>
      </c>
      <c r="AP33" s="60" t="str">
        <f>VLOOKUP("CO2",INDIRECT(IF(Setting_IPCC_GWP_VERSION="1995 IPCC Second Assessment Report (SAR)","Ref_EF_IPCC_GWP_95",IF(Setting_IPCC_GWP_VERSION="2001 IPCC Third Assessment Report (TAR)","Ref_EF_IPCC_GWP_2001","Ref_EF_IPCC_GWP_2007"))),2,0)</f>
        <v>1.0000000000</v>
      </c>
      <c r="AQ3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3" s="61" t="str">
        <f>VLOOKUP("Biofuel CO2",INDIRECT(IF(Setting_IPCC_GWP_VERSION="1995 IPCC Second Assessment Report (SAR)","Ref_EF_IPCC_GWP_95",IF(Setting_IPCC_GWP_VERSION="2001 IPCC Third Assessment Report (TAR)","Ref_EF_IPCC_GWP_2001","Ref_EF_IPCC_GWP_2007"))),2,0)</f>
        <v>1.0000000000</v>
      </c>
      <c r="AT33" s="62" t="str">
        <f t="shared" si="6"/>
        <v>Ref_DD_vehicle_Passenger_</v>
      </c>
      <c r="AU33" s="62" t="str">
        <f t="shared" si="7"/>
        <v>#REF!</v>
      </c>
      <c r="AV33" s="62" t="str">
        <f t="shared" si="8"/>
        <v>#REF!</v>
      </c>
      <c r="AW33" s="62" t="str">
        <f t="shared" si="9"/>
        <v>#REF!</v>
      </c>
      <c r="AX33" s="62" t="str">
        <f t="shared" si="10"/>
        <v>#REF!</v>
      </c>
      <c r="AY33" s="62" t="str">
        <f t="shared" si="11"/>
        <v>FALSE</v>
      </c>
      <c r="AZ33" s="62" t="str">
        <f t="shared" si="12"/>
        <v/>
      </c>
      <c r="BA33" s="62" t="str">
        <f t="shared" si="13"/>
        <v/>
      </c>
      <c r="BB33" s="62" t="str">
        <f t="shared" si="14"/>
        <v/>
      </c>
      <c r="BC33" s="62" t="str">
        <f t="shared" si="15"/>
        <v/>
      </c>
      <c r="BD33" s="62" t="str">
        <f t="shared" si="16"/>
        <v/>
      </c>
      <c r="BE33" s="62" t="str">
        <f t="shared" si="17"/>
        <v/>
      </c>
      <c r="BF33" s="62" t="str">
        <f t="shared" si="18"/>
        <v/>
      </c>
      <c r="BG33" s="62" t="str">
        <f t="shared" si="19"/>
        <v/>
      </c>
      <c r="BH33" s="62" t="str">
        <f t="shared" si="20"/>
        <v/>
      </c>
      <c r="BI33" s="62" t="str">
        <f t="shared" si="21"/>
        <v/>
      </c>
      <c r="BJ33" s="62" t="str">
        <f t="shared" si="22"/>
        <v/>
      </c>
      <c r="BK33" s="62" t="str">
        <f t="shared" si="23"/>
        <v/>
      </c>
      <c r="BL33" s="62" t="str">
        <f t="shared" si="24"/>
        <v/>
      </c>
      <c r="BM33" s="63" t="str">
        <f t="shared" si="25"/>
        <v/>
      </c>
      <c r="BN33" s="62" t="str">
        <f t="shared" si="26"/>
        <v/>
      </c>
      <c r="BO33" s="62" t="str">
        <f t="shared" si="27"/>
        <v/>
      </c>
      <c r="BP33" s="62" t="str">
        <f t="shared" si="28"/>
        <v/>
      </c>
      <c r="BQ33" s="62" t="str">
        <f t="shared" si="29"/>
        <v/>
      </c>
      <c r="BR33" s="62" t="str">
        <f t="shared" si="30"/>
        <v/>
      </c>
      <c r="BS33" s="62" t="str">
        <f t="shared" si="31"/>
        <v/>
      </c>
      <c r="BT33" s="62" t="str">
        <f t="shared" si="32"/>
        <v/>
      </c>
      <c r="BU33" s="62" t="str">
        <f t="shared" si="33"/>
        <v/>
      </c>
      <c r="BV33" s="62" t="str">
        <f t="shared" si="34"/>
        <v/>
      </c>
      <c r="BW33" s="62" t="str">
        <f t="shared" si="35"/>
        <v/>
      </c>
      <c r="BX33" s="62" t="str">
        <f t="shared" si="36"/>
        <v/>
      </c>
      <c r="BY33" s="62" t="str">
        <f t="shared" si="37"/>
        <v/>
      </c>
      <c r="BZ33" s="62" t="str">
        <f t="shared" si="38"/>
        <v/>
      </c>
      <c r="CA33" s="62" t="str">
        <f t="shared" si="39"/>
        <v/>
      </c>
      <c r="CB33" s="62" t="str">
        <f t="shared" si="40"/>
        <v/>
      </c>
      <c r="CC33" s="62" t="str">
        <f t="shared" si="41"/>
        <v/>
      </c>
      <c r="CD33" s="62" t="str">
        <f t="shared" si="42"/>
        <v/>
      </c>
      <c r="CE33" s="62" t="str">
        <f t="shared" si="43"/>
        <v/>
      </c>
      <c r="CF33" s="62" t="str">
        <f t="shared" si="44"/>
        <v/>
      </c>
      <c r="CG33" s="62" t="str">
        <f t="shared" si="45"/>
        <v/>
      </c>
      <c r="CH33" s="62" t="str">
        <f t="shared" si="46"/>
        <v/>
      </c>
      <c r="CI33" s="62" t="str">
        <f t="shared" si="47"/>
        <v/>
      </c>
      <c r="CJ33" s="62" t="str">
        <f t="shared" si="48"/>
        <v/>
      </c>
      <c r="CK33" s="62" t="str">
        <f t="shared" si="49"/>
        <v/>
      </c>
      <c r="CL33" s="62" t="str">
        <f t="shared" si="50"/>
        <v/>
      </c>
      <c r="CM33" s="62" t="str">
        <f t="shared" si="51"/>
        <v/>
      </c>
      <c r="CN33" s="62" t="str">
        <f t="shared" si="52"/>
        <v/>
      </c>
      <c r="CO33" s="62" t="str">
        <f t="shared" si="53"/>
        <v/>
      </c>
      <c r="CP33" s="64" t="str">
        <f t="shared" si="54"/>
        <v>Ref_DD_DistanceUnit</v>
      </c>
      <c r="CQ33" s="62" t="str">
        <f t="shared" si="55"/>
        <v/>
      </c>
      <c r="CR33" s="64" t="str">
        <f t="shared" si="56"/>
        <v/>
      </c>
      <c r="CS33" s="65"/>
      <c r="CT33" s="8"/>
      <c r="CU33" s="8"/>
      <c r="CV33" s="8"/>
      <c r="CW33" s="8"/>
      <c r="CX33" s="8"/>
      <c r="CY33" s="8"/>
      <c r="CZ33" s="8"/>
      <c r="DA33" s="8"/>
      <c r="DB33" s="8"/>
      <c r="DC33" s="8"/>
      <c r="DD33" s="8"/>
      <c r="DE33" s="8"/>
      <c r="DF33" s="8"/>
      <c r="DG33" s="8"/>
      <c r="DH33" s="8"/>
      <c r="DI33" s="8"/>
      <c r="DJ33" s="8"/>
      <c r="DK33" s="8"/>
      <c r="DL33" s="8"/>
    </row>
    <row r="34" ht="18.0" customHeight="1">
      <c r="A34" s="8"/>
      <c r="B34" s="87"/>
      <c r="C34" s="79"/>
      <c r="D34" s="79"/>
      <c r="E34" s="79"/>
      <c r="F34" s="79"/>
      <c r="G34" s="79"/>
      <c r="H34" s="79"/>
      <c r="I34" s="80"/>
      <c r="J34" s="80"/>
      <c r="K34" s="80"/>
      <c r="L34" s="79"/>
      <c r="M34" s="79"/>
      <c r="N34" s="80"/>
      <c r="O34" s="79"/>
      <c r="P34" s="81"/>
      <c r="Q34" s="82" t="str">
        <f t="shared" si="1"/>
        <v/>
      </c>
      <c r="R34" s="82" t="str">
        <f t="shared" si="2"/>
        <v/>
      </c>
      <c r="S34" s="82" t="str">
        <f t="shared" si="3"/>
        <v/>
      </c>
      <c r="T34" s="82" t="str">
        <f t="shared" si="4"/>
        <v>0</v>
      </c>
      <c r="U34" s="83" t="str">
        <f t="shared" si="5"/>
        <v/>
      </c>
      <c r="V34" s="60" t="str">
        <f>IF(OR($G34="Fuel Use",$G34="Fuel Use and Vehicle Distance"),VLOOKUP($M34,INDIRECT("Ref_EF_ByFuel"&amp;"_"&amp;$D34),3,0),IF(AND($G34="Vehicle Distance (e.g. Road Transport)",$D34="UK"),VLOOKUP($H34,Ref_EF_Vehicle_Distance_UK,3,0),IF(AND($G34="Vehicle Distance (e.g. Road Transport)",OR($D34="US",$D34="Other")),VLOOKUP($H34,INDIRECT("Ref_EF_Vehicle_Distance"&amp;"_"&amp;$D34),15,0),IF(AND($G34="Vehicle Distance (e.g. Road Transport)",ISBLANK($N34),ISBLANK($O34)),VLOOKUP($H34,INDIRECT("Ref_EF_Vehicle_Distance"&amp;"_"&amp;$D34),15,0),IF($G34="Weight Distance (e.g. Freight Transport)",VLOOKUP($H34,INDIRECT("Ref_EF_Weight_Distance"&amp;"_"&amp;$D34),3,0),IF($G34="Custom Vehicle",VLOOKUP($H34,Tbl_vehical_Settings,2,0),IF($G34="Custom Fuel",VLOOKUP($M34,Tbl_Fuel_Settings,2,0),$AU34)))))))</f>
        <v>#REF!</v>
      </c>
      <c r="W34" s="60" t="str">
        <f>IF(OR($G34="Fuel Use",$G34="Fuel Use and Vehicle Distance"),VLOOKUP($M34,INDIRECT("Ref_EF_ByFuel"&amp;"_"&amp;$D34),5,0),IF(AND($G34="Vehicle Distance (e.g. Road Transport)",$D34="UK"),VLOOKUP($H34,Ref_EF_Vehicle_Distance_UK,5,0),IF(AND($G34="Vehicle Distance (e.g. Road Transport)",OR($D34="US",$D34="Other")),VLOOKUP($H34,INDIRECT("Ref_EF_Vehicle_Distance"&amp;"_"&amp;$D34),17,0),IF(AND($G34="Vehicle Distance (e.g. Road Transport)",ISBLANK($N34),ISBLANK($O34)),VLOOKUP($H34,INDIRECT("Ref_EF_Vehicle_Distance"&amp;"_"&amp;$D34),17,0),IF($G34="Weight Distance (e.g. Freight Transport)",VLOOKUP($H34,INDIRECT("Ref_EF_Weight_Distance"&amp;"_"&amp;$D34),5,0),IF($G34="Custom Vehicle",VLOOKUP($H34,Tbl_vehical_Settings,6,0),IF($G34="Custom Fuel",VLOOKUP($M34,Tbl_Fuel_Settings,6,0),$AV34)))))))</f>
        <v>#REF!</v>
      </c>
      <c r="X34" s="60" t="str">
        <f>IF(OR($G34="Fuel Use",$G34="Fuel Use and Vehicle Distance"),VLOOKUP($M34,INDIRECT("Ref_EF_ByFuel"&amp;"_"&amp;$D34),6,0),IF(AND($G34="Vehicle Distance (e.g. Road Transport)",$D34="UK"),VLOOKUP($H34,Ref_EF_Vehicle_Distance_UK,6,0),IF(AND($G34="Vehicle Distance (e.g. Road Transport)",OR($D34="US",$D34="Other")),VLOOKUP($H34,INDIRECT("Ref_EF_Vehicle_Distance"&amp;"_"&amp;$D34),18,0),IF(AND($G34="Vehicle Distance (e.g. Road Transport)",ISBLANK($N34),ISBLANK($O34)),VLOOKUP($H34,INDIRECT("Ref_EF_Vehicle_Distance"&amp;"_"&amp;$D34),18,0),IF($G34="Weight Distance (e.g. Freight Transport)",VLOOKUP($H34,INDIRECT("Ref_EF_Weight_Distance"&amp;"_"&amp;$D34),6,0),IF($G34="Custom Vehicle",VLOOKUP($H34,Tbl_vehical_Settings,7,0),IF($G34="Custom Fuel",VLOOKUP($M34,Tbl_Fuel_Settings,7,0),$AW34)))))))</f>
        <v>#REF!</v>
      </c>
      <c r="Y34" s="60" t="str">
        <f>IF(OR($G34="Fuel Use",$G34="Fuel Use and Vehicle Distance"),VLOOKUP($M34,INDIRECT("Ref_EF_ByFuel"&amp;"_"&amp;$D34),4,0),IF(AND($G34="Vehicle Distance (e.g. Road Transport)",$D34="UK"),VLOOKUP($H34,Ref_EF_Vehicle_Distance_UK,4,0),IF(AND($G34="Vehicle Distance (e.g. Road Transport)",OR($D34="US",$D34="Other")),VLOOKUP($H34,INDIRECT("Ref_EF_Vehicle_Distance"&amp;"_"&amp;$D34),16,0),IF(AND($G34="Vehicle Distance (e.g. Road Transport)",ISBLANK($N34),ISBLANK($O34)),VLOOKUP($H34,INDIRECT("Ref_EF_Vehicle_Distance"&amp;"_"&amp;$D34),16,0),IF($G34="Weight Distance (e.g. Freight Transport)",VLOOKUP($H34,INDIRECT("Ref_EF_Weight_Distance"&amp;"_"&amp;$D34),4,0),IF($G34="Custom Vehicle",VLOOKUP($H34,Tbl_vehical_Settings,5,0),IF($G34="Custom Fuel",VLOOKUP($M34,Tbl_Fuel_Settings,5,0),$AX34)))))))</f>
        <v>#REF!</v>
      </c>
      <c r="Z34" s="60" t="str">
        <f>IF(OR($G34="Fuel Use",$G34="Fuel Use and Vehicle Distance"),VLOOKUP($M34,INDIRECT("Ref_EF_ByFuel"&amp;"_"&amp;$D34),5,0),IF(AND($G34="Vehicle Distance (e.g. Road Transport)",$D34="UK"),VLOOKUP($H34,Ref_EF_Vehicle_Distance_UK,5,0),IF(AND($G34="Vehicle Distance (e.g. Road Transport)",OR($D34="US",$D34="Other")),VLOOKUP($H34,INDIRECT("Ref_EF_Vehicle_Distance"&amp;"_"&amp;$D34),17,0),IF(AND($G34="Vehicle Distance (e.g. Road Transport)",ISBLANK($N34),ISBLANK($O34)),VLOOKUP($H34,INDIRECT("Ref_EF_Vehicle_Distance"&amp;"_"&amp;$D34),17,0),IF($G34="Weight Distance (e.g. Freight Transport)",VLOOKUP($H34,INDIRECT("Ref_EF_Weight_Distance"&amp;"_"&amp;$D34),5,0),IF($G34="Custom Vehicle",VLOOKUP($H34,Tbl_vehical_Settings,6,0),IF($G34="Custom Fuel",VLOOKUP($M34,Tbl_Fuel_Settings,6,0),$AV34)))))))</f>
        <v>#REF!</v>
      </c>
      <c r="AA34" s="60" t="str">
        <f>IF(OR($G34="Fuel Use",$G34="Fuel Use and Vehicle Distance"),VLOOKUP($M34,INDIRECT("Ref_EF_ByFuel"&amp;"_"&amp;$D34),6,0),IF(AND($G34="Vehicle Distance (e.g. Road Transport)",$D34="UK"),VLOOKUP($H34,Ref_EF_Vehicle_Distance_UK,6,0),IF(AND($G34="Vehicle Distance (e.g. Road Transport)",OR($D34="US",$D34="Other")),VLOOKUP($H34,INDIRECT("Ref_EF_Vehicle_Distance"&amp;"_"&amp;$D34),18,0),IF(AND($G34="Vehicle Distance (e.g. Road Transport)",ISBLANK($N34),ISBLANK($O34)),VLOOKUP($H34,INDIRECT("Ref_EF_Vehicle_Distance"&amp;"_"&amp;$D34),18,0),IF($G34="Weight Distance (e.g. Freight Transport)",VLOOKUP($H34,INDIRECT("Ref_EF_Weight_Distance"&amp;"_"&amp;$D34),6,0),IF($G34="Custom Vehicle",VLOOKUP($H34,Tbl_vehical_Settings,7,0),IF($G34="Custom Fuel",VLOOKUP($M34,Tbl_Fuel_Settings,7,0),$AW34)))))))</f>
        <v>#REF!</v>
      </c>
      <c r="AB34" s="60" t="str">
        <f>IF($G34="Fuel Use",VLOOKUP($H34,INDIRECT("Ref_EF_ByFuel_CH4"&amp;"_"&amp;$D34),3,0),
IF($G34="Fuel Use and Vehicle Distance",VLOOKUP($H34,INDIRECT("Ref_EF_Vehicle_Distance"&amp;"_"&amp;$D34),3,0),IF($G34="Vehicle Distance (e.g. Road Transport)",VLOOKUP($H34,INDIRECT("Ref_EF_Vehicle_Distance"&amp;"_"&amp;$D34),IF($D34="UK",7,3),0),IF($G34="Weight Distance (e.g. Freight Transport)",VLOOKUP(VLOOKUP($H34,INDIRECT("Ref_EF_Weight_Distance"&amp;"_"&amp;$D34),8,0),INDIRECT("Ref_EF_Weight_Distance_CH4"&amp;"_"&amp;$D34),3,0),IF($G34="Custom Vehicle",VLOOKUP($H34,Tbl_vehical_Settings,3,0),IF($G34="Custom Fuel",VLOOKUP($M34,Tbl_Fuel_Settings,3,0),VLOOKUP($H34,INDIRECT("Ref_EF_Public_Transport"&amp;"_"&amp;$D34),7,0)))))))</f>
        <v>#REF!</v>
      </c>
      <c r="AC34" s="60" t="str">
        <f>IF($G34="Fuel Use",VLOOKUP($H34,INDIRECT("Ref_EF_ByFuel_CH4"&amp;"_"&amp;$D34),4,0),
IF($G34="Fuel Use and Vehicle Distance",VLOOKUP($H34,INDIRECT("Ref_EF_Vehicle_Distance"&amp;"_"&amp;$D34),4,0),IF($G34="Vehicle Distance (e.g. Road Transport)",VLOOKUP($H34,INDIRECT("Ref_EF_Vehicle_Distance"&amp;"_"&amp;$D34),IF($D34="UK",8,4),0),IF($G34="Weight Distance (e.g. Freight Transport)",VLOOKUP(VLOOKUP($H34,INDIRECT("Ref_EF_Weight_Distance"&amp;"_"&amp;$D34),8,0),INDIRECT("Ref_EF_Weight_Distance_CH4"&amp;"_"&amp;$D34),4,0),IF($G34="Custom Vehicle",VLOOKUP($H34,Tbl_vehical_Settings,6,0),IF($G34="Custom Fuel",VLOOKUP($M34,Tbl_Fuel_Settings,6,0),VLOOKUP($H34,INDIRECT("Ref_EF_Public_Transport"&amp;"_"&amp;$D34),8,0)))))))</f>
        <v>#REF!</v>
      </c>
      <c r="AD34" s="60" t="str">
        <f>IF($G34="Fuel Use",VLOOKUP($H34,INDIRECT("Ref_EF_ByFuel_CH4"&amp;"_"&amp;$D34),5,0),
IF($G34="Fuel Use and Vehicle Distance",VLOOKUP($H34,INDIRECT("Ref_EF_Vehicle_Distance"&amp;"_"&amp;$D34),5,0),IF($G34="Vehicle Distance (e.g. Road Transport)",VLOOKUP($H34,INDIRECT("Ref_EF_Vehicle_Distance"&amp;"_"&amp;$D34),IF($D34="UK",9,5),0),IF($G34="Weight Distance (e.g. Freight Transport)",VLOOKUP(VLOOKUP($H34,INDIRECT("Ref_EF_Weight_Distance"&amp;"_"&amp;$D34),8,0),INDIRECT("Ref_EF_Weight_Distance_CH4"&amp;"_"&amp;$D34),5,0),IF($G34="Custom Vehicle",VLOOKUP($H34,Tbl_vehical_Settings,7,0),IF($G34="Custom Fuel",VLOOKUP($M34,Tbl_Fuel_Settings,7,0),VLOOKUP($H34,INDIRECT("Ref_EF_Public_Transport"&amp;"_"&amp;$D34),9,0)))))))</f>
        <v>#REF!</v>
      </c>
      <c r="AE34" s="60" t="str">
        <f>IF($G34="Fuel Use",VLOOKUP($H34,INDIRECT("Ref_EF_ByFuel_CH4"&amp;"_"&amp;$D34),6,0),
IF($G34="Fuel Use and Vehicle Distance",VLOOKUP($H34,INDIRECT("Ref_EF_Vehicle_Distance"&amp;"_"&amp;$D34),6,0),IF($G34="Vehicle Distance (e.g. Road Transport)",VLOOKUP($H34,INDIRECT("Ref_EF_Vehicle_Distance"&amp;"_"&amp;$D34),IF($D34="UK",10,6),0),IF($G34="Weight Distance (e.g. Freight Transport)",VLOOKUP(VLOOKUP($H34,INDIRECT("Ref_EF_Weight_Distance"&amp;"_"&amp;$D34),8,0),INDIRECT("Ref_EF_Weight_Distance_CH4"&amp;"_"&amp;$D34),6,0),IF($G34="Custom Vehicle",VLOOKUP($H34,Tbl_vehical_Settings,4,0),IF($G34="Custom Fuel",VLOOKUP($M34,Tbl_Fuel_Settings,4,0),VLOOKUP($H34,INDIRECT("Ref_EF_Public_Transport"&amp;"_"&amp;$D34),10,0)))))))</f>
        <v>#REF!</v>
      </c>
      <c r="AF34" s="60" t="str">
        <f>IF($G34="Fuel Use",VLOOKUP($H34,INDIRECT("Ref_EF_ByFuel_CH4"&amp;"_"&amp;$D34),7,0),
IF($G34="Fuel Use and Vehicle Distance",VLOOKUP($H34,INDIRECT("Ref_EF_Vehicle_Distance"&amp;"_"&amp;$D34),7,0),IF($G34="Vehicle Distance (e.g. Road Transport)",VLOOKUP($H34,INDIRECT("Ref_EF_Vehicle_Distance"&amp;"_"&amp;$D34),IF($D34="UK",11,7),0),IF($G34="Weight Distance (e.g. Freight Transport)",VLOOKUP(VLOOKUP($H34,INDIRECT("Ref_EF_Weight_Distance"&amp;"_"&amp;$D34),8,0),INDIRECT("Ref_EF_Weight_Distance_CH4"&amp;"_"&amp;$D34),7,0),IF($G34="Custom Vehicle",VLOOKUP($H34,Tbl_vehical_Settings,6,0),IF($G34="Custom Fuel",VLOOKUP($M34,Tbl_Fuel_Settings,6,0),VLOOKUP($H34,INDIRECT("Ref_EF_Public_Transport"&amp;"_"&amp;$D34),11,0)))))))</f>
        <v>#REF!</v>
      </c>
      <c r="AG34" s="60" t="str">
        <f>IF($G34="Fuel Use",VLOOKUP($H34,INDIRECT("Ref_EF_ByFuel_CH4"&amp;"_"&amp;$D34),8,0),
IF($G34="Fuel Use and Vehicle Distance",VLOOKUP($H34,INDIRECT("Ref_EF_Vehicle_Distance"&amp;"_"&amp;$D34),8,0),IF($G34="Vehicle Distance (e.g. Road Transport)",VLOOKUP($H34,INDIRECT("Ref_EF_Vehicle_Distance"&amp;"_"&amp;$D34),IF($D34="UK",12,8),0),IF($G34="Weight Distance (e.g. Freight Transport)",VLOOKUP(VLOOKUP($H34,INDIRECT("Ref_EF_Weight_Distance"&amp;"_"&amp;$D34),8,0),INDIRECT("Ref_EF_Weight_Distance_CH4"&amp;"_"&amp;$D34),8,0),IF($G34="Custom Vehicle",VLOOKUP($H34,Tbl_vehical_Settings,7,0),IF($G34="Custom Fuel",VLOOKUP($M34,Tbl_Fuel_Settings,7,0),VLOOKUP($H34,INDIRECT("Ref_EF_Public_Transport"&amp;"_"&amp;$D34),12,0)))))))</f>
        <v>#REF!</v>
      </c>
      <c r="AH34" s="60" t="str">
        <f t="array" ref="AH34">INDEX(Ref_Master_Unit_Table,MATCH($W34,REF_To_Unit,0),MATCH('Reference - Lookup and Unit'!$A$11,Ref_From_Units,0))</f>
        <v>#REF!</v>
      </c>
      <c r="AI34" s="60" t="str">
        <f t="array" ref="AI34">INDEX(Ref_Master_Unit_Table,MATCH(IF(AND($D34="UK",$G34="Vehicle Distance (e.g. Road Transport)"),$L34,IF(ISBLANK($O34),$L34,$O34)),Ref_From_Units,0),MATCH($X34,REF_To_Unit,0))</f>
        <v>#N/A</v>
      </c>
      <c r="AJ34" s="60" t="str">
        <f t="array" ref="AJ34">INDEX(Ref_Master_Unit_Table,MATCH($Z34,REF_To_Unit,0),MATCH('Reference - Lookup and Unit'!$A$11,Ref_From_Units,0))</f>
        <v>#REF!</v>
      </c>
      <c r="AK34" s="60" t="str">
        <f t="array" ref="AK34">INDEX(Ref_Master_Unit_Table,MATCH(IF(AND($D34="UK",$G34="Vehicle Distance (e.g. Road Transport)"),$L34,IF(ISBLANK($O34),$L34,$O34)),Ref_From_Units,0),MATCH($AA34,REF_To_Unit,0))</f>
        <v>#N/A</v>
      </c>
      <c r="AL34" s="60" t="str">
        <f t="array" ref="AL34">INDEX(Ref_Master_Unit_Table,MATCH($AC34,REF_To_Unit,0),MATCH('Reference - Lookup and Unit'!$A$11,Ref_From_Units,0))</f>
        <v>#REF!</v>
      </c>
      <c r="AM34" s="60" t="str">
        <f t="array" ref="AM34">INDEX(Ref_Master_Unit_Table,MATCH(IF(OR($G34="Fuel Use",$G34="Custom Fuel"),$O34,$L34),Ref_From_Units,0),MATCH($AD34,REF_To_Unit,0))</f>
        <v>#N/A</v>
      </c>
      <c r="AN34" s="60" t="str">
        <f t="array" ref="AN34">INDEX(Ref_Master_Unit_Table,MATCH($AF34,REF_To_Unit,0),MATCH('Reference - Lookup and Unit'!$A$11,Ref_From_Units,0))</f>
        <v>#REF!</v>
      </c>
      <c r="AO34" s="60" t="str">
        <f t="array" ref="AO34">INDEX(Ref_Master_Unit_Table,MATCH(IF(OR($G34="Fuel Use",$G34="Custom Fuel"),$O34,$L34),Ref_From_Units,0),MATCH($AD34,REF_To_Unit,0))</f>
        <v>#N/A</v>
      </c>
      <c r="AP34" s="60" t="str">
        <f>VLOOKUP("CO2",INDIRECT(IF(Setting_IPCC_GWP_VERSION="1995 IPCC Second Assessment Report (SAR)","Ref_EF_IPCC_GWP_95",IF(Setting_IPCC_GWP_VERSION="2001 IPCC Third Assessment Report (TAR)","Ref_EF_IPCC_GWP_2001",IF(Setting_IPCC_GWP_VERSION="2007 IPCC Fourth Assessment Report","Ref_EF_IPCC_GWP_2007","Ref_EF_IPCC_GWP_2014")))),2,0)</f>
        <v>1.0000000000</v>
      </c>
      <c r="AQ3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4" s="61" t="str">
        <f>VLOOKUP("Biofuel CO2",INDIRECT(IF(Setting_IPCC_GWP_VERSION="1995 IPCC Second Assessment Report (SAR)","Ref_EF_IPCC_GWP_95",IF(Setting_IPCC_GWP_VERSION="2001 IPCC Third Assessment Report (TAR)","Ref_EF_IPCC_GWP_2001",IF(Setting_IPCC_GWP_VERSION="2007 IPCC Fourth Assessment Report","Ref_EF_IPCC_GWP_2007","Ref_EF_IPCC_GWP_2014")))),2,0)</f>
        <v>1.0000000000</v>
      </c>
      <c r="AT34" s="62" t="str">
        <f t="shared" si="6"/>
        <v>Ref_DD_vehicle_Passenger_</v>
      </c>
      <c r="AU34" s="62" t="str">
        <f t="shared" si="7"/>
        <v>#REF!</v>
      </c>
      <c r="AV34" s="62" t="str">
        <f t="shared" si="8"/>
        <v>#REF!</v>
      </c>
      <c r="AW34" s="62" t="str">
        <f t="shared" si="9"/>
        <v>#REF!</v>
      </c>
      <c r="AX34" s="62" t="str">
        <f t="shared" si="10"/>
        <v>#REF!</v>
      </c>
      <c r="AY34" s="62" t="str">
        <f t="shared" si="11"/>
        <v>FALSE</v>
      </c>
      <c r="AZ34" s="62" t="str">
        <f t="shared" si="12"/>
        <v/>
      </c>
      <c r="BA34" s="62" t="str">
        <f t="shared" si="13"/>
        <v/>
      </c>
      <c r="BB34" s="62" t="str">
        <f t="shared" si="14"/>
        <v/>
      </c>
      <c r="BC34" s="62" t="str">
        <f t="shared" si="15"/>
        <v/>
      </c>
      <c r="BD34" s="62" t="str">
        <f t="shared" si="16"/>
        <v/>
      </c>
      <c r="BE34" s="62" t="str">
        <f t="shared" si="17"/>
        <v/>
      </c>
      <c r="BF34" s="62" t="str">
        <f t="shared" si="18"/>
        <v/>
      </c>
      <c r="BG34" s="62" t="str">
        <f t="shared" si="19"/>
        <v/>
      </c>
      <c r="BH34" s="62" t="str">
        <f t="shared" si="20"/>
        <v/>
      </c>
      <c r="BI34" s="62" t="str">
        <f t="shared" si="21"/>
        <v/>
      </c>
      <c r="BJ34" s="62" t="str">
        <f t="shared" si="22"/>
        <v/>
      </c>
      <c r="BK34" s="62" t="str">
        <f t="shared" si="23"/>
        <v/>
      </c>
      <c r="BL34" s="62" t="str">
        <f t="shared" si="24"/>
        <v/>
      </c>
      <c r="BM34" s="63" t="str">
        <f t="shared" si="25"/>
        <v/>
      </c>
      <c r="BN34" s="62" t="str">
        <f t="shared" si="26"/>
        <v/>
      </c>
      <c r="BO34" s="62" t="str">
        <f t="shared" si="27"/>
        <v/>
      </c>
      <c r="BP34" s="62" t="str">
        <f t="shared" si="28"/>
        <v/>
      </c>
      <c r="BQ34" s="62" t="str">
        <f t="shared" si="29"/>
        <v/>
      </c>
      <c r="BR34" s="62" t="str">
        <f t="shared" si="30"/>
        <v/>
      </c>
      <c r="BS34" s="62" t="str">
        <f t="shared" si="31"/>
        <v/>
      </c>
      <c r="BT34" s="62" t="str">
        <f t="shared" si="32"/>
        <v/>
      </c>
      <c r="BU34" s="62" t="str">
        <f t="shared" si="33"/>
        <v/>
      </c>
      <c r="BV34" s="62" t="str">
        <f t="shared" si="34"/>
        <v/>
      </c>
      <c r="BW34" s="62" t="str">
        <f t="shared" si="35"/>
        <v/>
      </c>
      <c r="BX34" s="62" t="str">
        <f t="shared" si="36"/>
        <v/>
      </c>
      <c r="BY34" s="62" t="str">
        <f t="shared" si="37"/>
        <v/>
      </c>
      <c r="BZ34" s="62" t="str">
        <f t="shared" si="38"/>
        <v/>
      </c>
      <c r="CA34" s="62" t="str">
        <f t="shared" si="39"/>
        <v/>
      </c>
      <c r="CB34" s="62" t="str">
        <f t="shared" si="40"/>
        <v/>
      </c>
      <c r="CC34" s="62" t="str">
        <f t="shared" si="41"/>
        <v/>
      </c>
      <c r="CD34" s="62" t="str">
        <f t="shared" si="42"/>
        <v/>
      </c>
      <c r="CE34" s="62" t="str">
        <f t="shared" si="43"/>
        <v/>
      </c>
      <c r="CF34" s="62" t="str">
        <f t="shared" si="44"/>
        <v/>
      </c>
      <c r="CG34" s="62" t="str">
        <f t="shared" si="45"/>
        <v/>
      </c>
      <c r="CH34" s="62" t="str">
        <f t="shared" si="46"/>
        <v/>
      </c>
      <c r="CI34" s="62" t="str">
        <f t="shared" si="47"/>
        <v/>
      </c>
      <c r="CJ34" s="62" t="str">
        <f t="shared" si="48"/>
        <v/>
      </c>
      <c r="CK34" s="62" t="str">
        <f t="shared" si="49"/>
        <v/>
      </c>
      <c r="CL34" s="62" t="str">
        <f t="shared" si="50"/>
        <v/>
      </c>
      <c r="CM34" s="62" t="str">
        <f t="shared" si="51"/>
        <v/>
      </c>
      <c r="CN34" s="62" t="str">
        <f t="shared" si="52"/>
        <v/>
      </c>
      <c r="CO34" s="62" t="str">
        <f t="shared" si="53"/>
        <v/>
      </c>
      <c r="CP34" s="64" t="str">
        <f t="shared" si="54"/>
        <v>Ref_DD_DistanceUnit</v>
      </c>
      <c r="CQ34" s="62" t="str">
        <f t="shared" si="55"/>
        <v/>
      </c>
      <c r="CR34" s="64" t="str">
        <f t="shared" si="56"/>
        <v/>
      </c>
      <c r="CS34" s="65"/>
      <c r="CT34" s="8"/>
      <c r="CU34" s="8"/>
      <c r="CV34" s="8"/>
      <c r="CW34" s="8"/>
      <c r="CX34" s="8"/>
      <c r="CY34" s="8"/>
      <c r="CZ34" s="8"/>
      <c r="DA34" s="8"/>
      <c r="DB34" s="8"/>
      <c r="DC34" s="8"/>
      <c r="DD34" s="8"/>
      <c r="DE34" s="8"/>
      <c r="DF34" s="8"/>
      <c r="DG34" s="8"/>
      <c r="DH34" s="8"/>
      <c r="DI34" s="8"/>
      <c r="DJ34" s="8"/>
      <c r="DK34" s="8"/>
      <c r="DL34" s="8"/>
    </row>
    <row r="35" ht="18.0" customHeight="1">
      <c r="A35" s="8"/>
      <c r="B35" s="87"/>
      <c r="C35" s="79"/>
      <c r="D35" s="79"/>
      <c r="E35" s="79"/>
      <c r="F35" s="79"/>
      <c r="G35" s="79"/>
      <c r="H35" s="79"/>
      <c r="I35" s="80"/>
      <c r="J35" s="80"/>
      <c r="K35" s="80"/>
      <c r="L35" s="79"/>
      <c r="M35" s="79"/>
      <c r="N35" s="80"/>
      <c r="O35" s="79"/>
      <c r="P35" s="81"/>
      <c r="Q35" s="82" t="str">
        <f t="shared" si="1"/>
        <v/>
      </c>
      <c r="R35" s="82" t="str">
        <f t="shared" si="2"/>
        <v/>
      </c>
      <c r="S35" s="82" t="str">
        <f t="shared" si="3"/>
        <v/>
      </c>
      <c r="T35" s="82" t="str">
        <f t="shared" si="4"/>
        <v>0</v>
      </c>
      <c r="U35" s="83" t="str">
        <f t="shared" si="5"/>
        <v/>
      </c>
      <c r="V35" s="60" t="str">
        <f>IF(OR($G35="Fuel Use",$G35="Fuel Use and Vehicle Distance"),VLOOKUP($M35,INDIRECT("Ref_EF_ByFuel"&amp;"_"&amp;$D35),3,0),IF(AND($G35="Vehicle Distance (e.g. Road Transport)",$D35="UK"),VLOOKUP($H35,Ref_EF_Vehicle_Distance_UK,3,0),IF(AND($G35="Vehicle Distance (e.g. Road Transport)",OR($D35="US",$D35="Other")),VLOOKUP($H35,INDIRECT("Ref_EF_Vehicle_Distance"&amp;"_"&amp;$D35),15,0),IF(AND($G35="Vehicle Distance (e.g. Road Transport)",ISBLANK($N35),ISBLANK($O35)),VLOOKUP($H35,INDIRECT("Ref_EF_Vehicle_Distance"&amp;"_"&amp;$D35),15,0),IF($G35="Weight Distance (e.g. Freight Transport)",VLOOKUP($H35,INDIRECT("Ref_EF_Weight_Distance"&amp;"_"&amp;$D35),3,0),IF($G35="Custom Vehicle",VLOOKUP($H35,Tbl_vehical_Settings,2,0),IF($G35="Custom Fuel",VLOOKUP($M35,Tbl_Fuel_Settings,2,0),$AU35)))))))</f>
        <v>#REF!</v>
      </c>
      <c r="W35" s="60" t="str">
        <f>IF(OR($G35="Fuel Use",$G35="Fuel Use and Vehicle Distance"),VLOOKUP($M35,INDIRECT("Ref_EF_ByFuel"&amp;"_"&amp;$D35),5,0),IF(AND($G35="Vehicle Distance (e.g. Road Transport)",$D35="UK"),VLOOKUP($H35,Ref_EF_Vehicle_Distance_UK,5,0),IF(AND($G35="Vehicle Distance (e.g. Road Transport)",OR($D35="US",$D35="Other")),VLOOKUP($H35,INDIRECT("Ref_EF_Vehicle_Distance"&amp;"_"&amp;$D35),17,0),IF(AND($G35="Vehicle Distance (e.g. Road Transport)",ISBLANK($N35),ISBLANK($O35)),VLOOKUP($H35,INDIRECT("Ref_EF_Vehicle_Distance"&amp;"_"&amp;$D35),17,0),IF($G35="Weight Distance (e.g. Freight Transport)",VLOOKUP($H35,INDIRECT("Ref_EF_Weight_Distance"&amp;"_"&amp;$D35),5,0),IF($G35="Custom Vehicle",VLOOKUP($H35,Tbl_vehical_Settings,6,0),IF($G35="Custom Fuel",VLOOKUP($M35,Tbl_Fuel_Settings,6,0),$AV35)))))))</f>
        <v>#REF!</v>
      </c>
      <c r="X35" s="60" t="str">
        <f>IF(OR($G35="Fuel Use",$G35="Fuel Use and Vehicle Distance"),VLOOKUP($M35,INDIRECT("Ref_EF_ByFuel"&amp;"_"&amp;$D35),6,0),IF(AND($G35="Vehicle Distance (e.g. Road Transport)",$D35="UK"),VLOOKUP($H35,Ref_EF_Vehicle_Distance_UK,6,0),IF(AND($G35="Vehicle Distance (e.g. Road Transport)",OR($D35="US",$D35="Other")),VLOOKUP($H35,INDIRECT("Ref_EF_Vehicle_Distance"&amp;"_"&amp;$D35),18,0),IF(AND($G35="Vehicle Distance (e.g. Road Transport)",ISBLANK($N35),ISBLANK($O35)),VLOOKUP($H35,INDIRECT("Ref_EF_Vehicle_Distance"&amp;"_"&amp;$D35),18,0),IF($G35="Weight Distance (e.g. Freight Transport)",VLOOKUP($H35,INDIRECT("Ref_EF_Weight_Distance"&amp;"_"&amp;$D35),6,0),IF($G35="Custom Vehicle",VLOOKUP($H35,Tbl_vehical_Settings,7,0),IF($G35="Custom Fuel",VLOOKUP($M35,Tbl_Fuel_Settings,7,0),$AW35)))))))</f>
        <v>#REF!</v>
      </c>
      <c r="Y35" s="60" t="str">
        <f>IF(OR($G35="Fuel Use",$G35="Fuel Use and Vehicle Distance"),VLOOKUP($M35,INDIRECT("Ref_EF_ByFuel"&amp;"_"&amp;$D35),4,0),IF(AND($G35="Vehicle Distance (e.g. Road Transport)",$D35="UK"),VLOOKUP($H35,Ref_EF_Vehicle_Distance_UK,4,0),IF(AND($G35="Vehicle Distance (e.g. Road Transport)",OR($D35="US",$D35="Other")),VLOOKUP($H35,INDIRECT("Ref_EF_Vehicle_Distance"&amp;"_"&amp;$D35),16,0),IF(AND($G35="Vehicle Distance (e.g. Road Transport)",ISBLANK($N35),ISBLANK($O35)),VLOOKUP($H35,INDIRECT("Ref_EF_Vehicle_Distance"&amp;"_"&amp;$D35),16,0),IF($G35="Weight Distance (e.g. Freight Transport)",VLOOKUP($H35,INDIRECT("Ref_EF_Weight_Distance"&amp;"_"&amp;$D35),4,0),IF($G35="Custom Vehicle",VLOOKUP($H35,Tbl_vehical_Settings,5,0),IF($G35="Custom Fuel",VLOOKUP($M35,Tbl_Fuel_Settings,5,0),$AX35)))))))</f>
        <v>#REF!</v>
      </c>
      <c r="Z35" s="60" t="str">
        <f>IF(OR($G35="Fuel Use",$G35="Fuel Use and Vehicle Distance"),VLOOKUP($M35,INDIRECT("Ref_EF_ByFuel"&amp;"_"&amp;$D35),5,0),IF(AND($G35="Vehicle Distance (e.g. Road Transport)",$D35="UK"),VLOOKUP($H35,Ref_EF_Vehicle_Distance_UK,5,0),IF(AND($G35="Vehicle Distance (e.g. Road Transport)",OR($D35="US",$D35="Other")),VLOOKUP($H35,INDIRECT("Ref_EF_Vehicle_Distance"&amp;"_"&amp;$D35),17,0),IF(AND($G35="Vehicle Distance (e.g. Road Transport)",ISBLANK($N35),ISBLANK($O35)),VLOOKUP($H35,INDIRECT("Ref_EF_Vehicle_Distance"&amp;"_"&amp;$D35),17,0),IF($G35="Weight Distance (e.g. Freight Transport)",VLOOKUP($H35,INDIRECT("Ref_EF_Weight_Distance"&amp;"_"&amp;$D35),5,0),IF($G35="Custom Vehicle",VLOOKUP($H35,Tbl_vehical_Settings,6,0),IF($G35="Custom Fuel",VLOOKUP($M35,Tbl_Fuel_Settings,6,0),$AV35)))))))</f>
        <v>#REF!</v>
      </c>
      <c r="AA35" s="60" t="str">
        <f>IF(OR($G35="Fuel Use",$G35="Fuel Use and Vehicle Distance"),VLOOKUP($M35,INDIRECT("Ref_EF_ByFuel"&amp;"_"&amp;$D35),6,0),IF(AND($G35="Vehicle Distance (e.g. Road Transport)",$D35="UK"),VLOOKUP($H35,Ref_EF_Vehicle_Distance_UK,6,0),IF(AND($G35="Vehicle Distance (e.g. Road Transport)",OR($D35="US",$D35="Other")),VLOOKUP($H35,INDIRECT("Ref_EF_Vehicle_Distance"&amp;"_"&amp;$D35),18,0),IF(AND($G35="Vehicle Distance (e.g. Road Transport)",ISBLANK($N35),ISBLANK($O35)),VLOOKUP($H35,INDIRECT("Ref_EF_Vehicle_Distance"&amp;"_"&amp;$D35),18,0),IF($G35="Weight Distance (e.g. Freight Transport)",VLOOKUP($H35,INDIRECT("Ref_EF_Weight_Distance"&amp;"_"&amp;$D35),6,0),IF($G35="Custom Vehicle",VLOOKUP($H35,Tbl_vehical_Settings,7,0),IF($G35="Custom Fuel",VLOOKUP($M35,Tbl_Fuel_Settings,7,0),$AW35)))))))</f>
        <v>#REF!</v>
      </c>
      <c r="AB35" s="60" t="str">
        <f>IF($G35="Fuel Use",VLOOKUP($H35,INDIRECT("Ref_EF_ByFuel_CH4"&amp;"_"&amp;$D35),3,0),
IF($G35="Fuel Use and Vehicle Distance",VLOOKUP($H35,INDIRECT("Ref_EF_Vehicle_Distance"&amp;"_"&amp;$D35),3,0),IF($G35="Vehicle Distance (e.g. Road Transport)",VLOOKUP($H35,INDIRECT("Ref_EF_Vehicle_Distance"&amp;"_"&amp;$D35),IF($D35="UK",7,3),0),IF($G35="Weight Distance (e.g. Freight Transport)",VLOOKUP(VLOOKUP($H35,INDIRECT("Ref_EF_Weight_Distance"&amp;"_"&amp;$D35),8,0),INDIRECT("Ref_EF_Weight_Distance_CH4"&amp;"_"&amp;$D35),3,0),IF($G35="Custom Vehicle",VLOOKUP($H35,Tbl_vehical_Settings,3,0),IF($G35="Custom Fuel",VLOOKUP($M35,Tbl_Fuel_Settings,3,0),VLOOKUP($H35,INDIRECT("Ref_EF_Public_Transport"&amp;"_"&amp;$D35),7,0)))))))</f>
        <v>#REF!</v>
      </c>
      <c r="AC35" s="60" t="str">
        <f>IF($G35="Fuel Use",VLOOKUP($H35,INDIRECT("Ref_EF_ByFuel_CH4"&amp;"_"&amp;$D35),4,0),
IF($G35="Fuel Use and Vehicle Distance",VLOOKUP($H35,INDIRECT("Ref_EF_Vehicle_Distance"&amp;"_"&amp;$D35),4,0),IF($G35="Vehicle Distance (e.g. Road Transport)",VLOOKUP($H35,INDIRECT("Ref_EF_Vehicle_Distance"&amp;"_"&amp;$D35),IF($D35="UK",8,4),0),IF($G35="Weight Distance (e.g. Freight Transport)",VLOOKUP(VLOOKUP($H35,INDIRECT("Ref_EF_Weight_Distance"&amp;"_"&amp;$D35),8,0),INDIRECT("Ref_EF_Weight_Distance_CH4"&amp;"_"&amp;$D35),4,0),IF($G35="Custom Vehicle",VLOOKUP($H35,Tbl_vehical_Settings,6,0),IF($G35="Custom Fuel",VLOOKUP($M35,Tbl_Fuel_Settings,6,0),VLOOKUP($H35,INDIRECT("Ref_EF_Public_Transport"&amp;"_"&amp;$D35),8,0)))))))</f>
        <v>#REF!</v>
      </c>
      <c r="AD35" s="60" t="str">
        <f>IF($G35="Fuel Use",VLOOKUP($H35,INDIRECT("Ref_EF_ByFuel_CH4"&amp;"_"&amp;$D35),5,0),
IF($G35="Fuel Use and Vehicle Distance",VLOOKUP($H35,INDIRECT("Ref_EF_Vehicle_Distance"&amp;"_"&amp;$D35),5,0),IF($G35="Vehicle Distance (e.g. Road Transport)",VLOOKUP($H35,INDIRECT("Ref_EF_Vehicle_Distance"&amp;"_"&amp;$D35),IF($D35="UK",9,5),0),IF($G35="Weight Distance (e.g. Freight Transport)",VLOOKUP(VLOOKUP($H35,INDIRECT("Ref_EF_Weight_Distance"&amp;"_"&amp;$D35),8,0),INDIRECT("Ref_EF_Weight_Distance_CH4"&amp;"_"&amp;$D35),5,0),IF($G35="Custom Vehicle",VLOOKUP($H35,Tbl_vehical_Settings,7,0),IF($G35="Custom Fuel",VLOOKUP($M35,Tbl_Fuel_Settings,7,0),VLOOKUP($H35,INDIRECT("Ref_EF_Public_Transport"&amp;"_"&amp;$D35),9,0)))))))</f>
        <v>#REF!</v>
      </c>
      <c r="AE35" s="60" t="str">
        <f>IF($G35="Fuel Use",VLOOKUP($H35,INDIRECT("Ref_EF_ByFuel_CH4"&amp;"_"&amp;$D35),6,0),
IF($G35="Fuel Use and Vehicle Distance",VLOOKUP($H35,INDIRECT("Ref_EF_Vehicle_Distance"&amp;"_"&amp;$D35),6,0),IF($G35="Vehicle Distance (e.g. Road Transport)",VLOOKUP($H35,INDIRECT("Ref_EF_Vehicle_Distance"&amp;"_"&amp;$D35),IF($D35="UK",10,6),0),IF($G35="Weight Distance (e.g. Freight Transport)",VLOOKUP(VLOOKUP($H35,INDIRECT("Ref_EF_Weight_Distance"&amp;"_"&amp;$D35),8,0),INDIRECT("Ref_EF_Weight_Distance_CH4"&amp;"_"&amp;$D35),6,0),IF($G35="Custom Vehicle",VLOOKUP($H35,Tbl_vehical_Settings,4,0),IF($G35="Custom Fuel",VLOOKUP($M35,Tbl_Fuel_Settings,4,0),VLOOKUP($H35,INDIRECT("Ref_EF_Public_Transport"&amp;"_"&amp;$D35),10,0)))))))</f>
        <v>#REF!</v>
      </c>
      <c r="AF35" s="60" t="str">
        <f>IF($G35="Fuel Use",VLOOKUP($H35,INDIRECT("Ref_EF_ByFuel_CH4"&amp;"_"&amp;$D35),7,0),
IF($G35="Fuel Use and Vehicle Distance",VLOOKUP($H35,INDIRECT("Ref_EF_Vehicle_Distance"&amp;"_"&amp;$D35),7,0),IF($G35="Vehicle Distance (e.g. Road Transport)",VLOOKUP($H35,INDIRECT("Ref_EF_Vehicle_Distance"&amp;"_"&amp;$D35),IF($D35="UK",11,7),0),IF($G35="Weight Distance (e.g. Freight Transport)",VLOOKUP(VLOOKUP($H35,INDIRECT("Ref_EF_Weight_Distance"&amp;"_"&amp;$D35),8,0),INDIRECT("Ref_EF_Weight_Distance_CH4"&amp;"_"&amp;$D35),7,0),IF($G35="Custom Vehicle",VLOOKUP($H35,Tbl_vehical_Settings,6,0),IF($G35="Custom Fuel",VLOOKUP($M35,Tbl_Fuel_Settings,6,0),VLOOKUP($H35,INDIRECT("Ref_EF_Public_Transport"&amp;"_"&amp;$D35),11,0)))))))</f>
        <v>#REF!</v>
      </c>
      <c r="AG35" s="60" t="str">
        <f>IF($G35="Fuel Use",VLOOKUP($H35,INDIRECT("Ref_EF_ByFuel_CH4"&amp;"_"&amp;$D35),8,0),
IF($G35="Fuel Use and Vehicle Distance",VLOOKUP($H35,INDIRECT("Ref_EF_Vehicle_Distance"&amp;"_"&amp;$D35),8,0),IF($G35="Vehicle Distance (e.g. Road Transport)",VLOOKUP($H35,INDIRECT("Ref_EF_Vehicle_Distance"&amp;"_"&amp;$D35),IF($D35="UK",12,8),0),IF($G35="Weight Distance (e.g. Freight Transport)",VLOOKUP(VLOOKUP($H35,INDIRECT("Ref_EF_Weight_Distance"&amp;"_"&amp;$D35),8,0),INDIRECT("Ref_EF_Weight_Distance_CH4"&amp;"_"&amp;$D35),8,0),IF($G35="Custom Vehicle",VLOOKUP($H35,Tbl_vehical_Settings,7,0),IF($G35="Custom Fuel",VLOOKUP($M35,Tbl_Fuel_Settings,7,0),VLOOKUP($H35,INDIRECT("Ref_EF_Public_Transport"&amp;"_"&amp;$D35),12,0)))))))</f>
        <v>#REF!</v>
      </c>
      <c r="AH35" s="60" t="str">
        <f t="array" ref="AH35">INDEX(Ref_Master_Unit_Table,MATCH($W35,REF_To_Unit,0),MATCH('Reference - Lookup and Unit'!$A$11,Ref_From_Units,0))</f>
        <v>#REF!</v>
      </c>
      <c r="AI35" s="60" t="str">
        <f t="array" ref="AI35">INDEX(Ref_Master_Unit_Table,MATCH(IF(AND($D35="UK",$G35="Vehicle Distance (e.g. Road Transport)"),$L35,IF(ISBLANK($O35),$L35,$O35)),Ref_From_Units,0),MATCH($X35,REF_To_Unit,0))</f>
        <v>#N/A</v>
      </c>
      <c r="AJ35" s="60" t="str">
        <f t="array" ref="AJ35">INDEX(Ref_Master_Unit_Table,MATCH($Z35,REF_To_Unit,0),MATCH('Reference - Lookup and Unit'!$A$11,Ref_From_Units,0))</f>
        <v>#REF!</v>
      </c>
      <c r="AK35" s="60" t="str">
        <f t="array" ref="AK35">INDEX(Ref_Master_Unit_Table,MATCH(IF(AND($D35="UK",$G35="Vehicle Distance (e.g. Road Transport)"),$L35,IF(ISBLANK($O35),$L35,$O35)),Ref_From_Units,0),MATCH($AA35,REF_To_Unit,0))</f>
        <v>#N/A</v>
      </c>
      <c r="AL35" s="60" t="str">
        <f t="array" ref="AL35">INDEX(Ref_Master_Unit_Table,MATCH($AC35,REF_To_Unit,0),MATCH('Reference - Lookup and Unit'!$A$11,Ref_From_Units,0))</f>
        <v>#REF!</v>
      </c>
      <c r="AM35" s="60" t="str">
        <f t="array" ref="AM35">INDEX(Ref_Master_Unit_Table,MATCH(IF(OR($G35="Fuel Use",$G35="Custom Fuel"),$O35,$L35),Ref_From_Units,0),MATCH($AD35,REF_To_Unit,0))</f>
        <v>#N/A</v>
      </c>
      <c r="AN35" s="60" t="str">
        <f t="array" ref="AN35">INDEX(Ref_Master_Unit_Table,MATCH($AF35,REF_To_Unit,0),MATCH('Reference - Lookup and Unit'!$A$11,Ref_From_Units,0))</f>
        <v>#REF!</v>
      </c>
      <c r="AO35" s="60" t="str">
        <f t="array" ref="AO35">INDEX(Ref_Master_Unit_Table,MATCH(IF(OR($G35="Fuel Use",$G35="Custom Fuel"),$O35,$L35),Ref_From_Units,0),MATCH($AD35,REF_To_Unit,0))</f>
        <v>#N/A</v>
      </c>
      <c r="AP35" s="60" t="str">
        <f>VLOOKUP("CO2",INDIRECT(IF(Setting_IPCC_GWP_VERSION="1995 IPCC Second Assessment Report (SAR)","Ref_EF_IPCC_GWP_95",IF(Setting_IPCC_GWP_VERSION="2001 IPCC Third Assessment Report (TAR)","Ref_EF_IPCC_GWP_2001","Ref_EF_IPCC_GWP_2007"))),2,0)</f>
        <v>1.0000000000</v>
      </c>
      <c r="AQ3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5" s="61" t="str">
        <f>VLOOKUP("Biofuel CO2",INDIRECT(IF(Setting_IPCC_GWP_VERSION="1995 IPCC Second Assessment Report (SAR)","Ref_EF_IPCC_GWP_95",IF(Setting_IPCC_GWP_VERSION="2001 IPCC Third Assessment Report (TAR)","Ref_EF_IPCC_GWP_2001","Ref_EF_IPCC_GWP_2007"))),2,0)</f>
        <v>1.0000000000</v>
      </c>
      <c r="AT35" s="62" t="str">
        <f t="shared" si="6"/>
        <v>Ref_DD_vehicle_Passenger_</v>
      </c>
      <c r="AU35" s="62" t="str">
        <f t="shared" si="7"/>
        <v>#REF!</v>
      </c>
      <c r="AV35" s="62" t="str">
        <f t="shared" si="8"/>
        <v>#REF!</v>
      </c>
      <c r="AW35" s="62" t="str">
        <f t="shared" si="9"/>
        <v>#REF!</v>
      </c>
      <c r="AX35" s="62" t="str">
        <f t="shared" si="10"/>
        <v>#REF!</v>
      </c>
      <c r="AY35" s="62" t="str">
        <f t="shared" si="11"/>
        <v>FALSE</v>
      </c>
      <c r="AZ35" s="62" t="str">
        <f t="shared" si="12"/>
        <v/>
      </c>
      <c r="BA35" s="62" t="str">
        <f t="shared" si="13"/>
        <v/>
      </c>
      <c r="BB35" s="62" t="str">
        <f t="shared" si="14"/>
        <v/>
      </c>
      <c r="BC35" s="62" t="str">
        <f t="shared" si="15"/>
        <v/>
      </c>
      <c r="BD35" s="62" t="str">
        <f t="shared" si="16"/>
        <v/>
      </c>
      <c r="BE35" s="62" t="str">
        <f t="shared" si="17"/>
        <v/>
      </c>
      <c r="BF35" s="62" t="str">
        <f t="shared" si="18"/>
        <v/>
      </c>
      <c r="BG35" s="62" t="str">
        <f t="shared" si="19"/>
        <v/>
      </c>
      <c r="BH35" s="62" t="str">
        <f t="shared" si="20"/>
        <v/>
      </c>
      <c r="BI35" s="62" t="str">
        <f t="shared" si="21"/>
        <v/>
      </c>
      <c r="BJ35" s="62" t="str">
        <f t="shared" si="22"/>
        <v/>
      </c>
      <c r="BK35" s="62" t="str">
        <f t="shared" si="23"/>
        <v/>
      </c>
      <c r="BL35" s="62" t="str">
        <f t="shared" si="24"/>
        <v/>
      </c>
      <c r="BM35" s="63" t="str">
        <f t="shared" si="25"/>
        <v/>
      </c>
      <c r="BN35" s="62" t="str">
        <f t="shared" si="26"/>
        <v/>
      </c>
      <c r="BO35" s="62" t="str">
        <f t="shared" si="27"/>
        <v/>
      </c>
      <c r="BP35" s="62" t="str">
        <f t="shared" si="28"/>
        <v/>
      </c>
      <c r="BQ35" s="62" t="str">
        <f t="shared" si="29"/>
        <v/>
      </c>
      <c r="BR35" s="62" t="str">
        <f t="shared" si="30"/>
        <v/>
      </c>
      <c r="BS35" s="62" t="str">
        <f t="shared" si="31"/>
        <v/>
      </c>
      <c r="BT35" s="62" t="str">
        <f t="shared" si="32"/>
        <v/>
      </c>
      <c r="BU35" s="62" t="str">
        <f t="shared" si="33"/>
        <v/>
      </c>
      <c r="BV35" s="62" t="str">
        <f t="shared" si="34"/>
        <v/>
      </c>
      <c r="BW35" s="62" t="str">
        <f t="shared" si="35"/>
        <v/>
      </c>
      <c r="BX35" s="62" t="str">
        <f t="shared" si="36"/>
        <v/>
      </c>
      <c r="BY35" s="62" t="str">
        <f t="shared" si="37"/>
        <v/>
      </c>
      <c r="BZ35" s="62" t="str">
        <f t="shared" si="38"/>
        <v/>
      </c>
      <c r="CA35" s="62" t="str">
        <f t="shared" si="39"/>
        <v/>
      </c>
      <c r="CB35" s="62" t="str">
        <f t="shared" si="40"/>
        <v/>
      </c>
      <c r="CC35" s="62" t="str">
        <f t="shared" si="41"/>
        <v/>
      </c>
      <c r="CD35" s="62" t="str">
        <f t="shared" si="42"/>
        <v/>
      </c>
      <c r="CE35" s="62" t="str">
        <f t="shared" si="43"/>
        <v/>
      </c>
      <c r="CF35" s="62" t="str">
        <f t="shared" si="44"/>
        <v/>
      </c>
      <c r="CG35" s="62" t="str">
        <f t="shared" si="45"/>
        <v/>
      </c>
      <c r="CH35" s="62" t="str">
        <f t="shared" si="46"/>
        <v/>
      </c>
      <c r="CI35" s="62" t="str">
        <f t="shared" si="47"/>
        <v/>
      </c>
      <c r="CJ35" s="62" t="str">
        <f t="shared" si="48"/>
        <v/>
      </c>
      <c r="CK35" s="62" t="str">
        <f t="shared" si="49"/>
        <v/>
      </c>
      <c r="CL35" s="62" t="str">
        <f t="shared" si="50"/>
        <v/>
      </c>
      <c r="CM35" s="62" t="str">
        <f t="shared" si="51"/>
        <v/>
      </c>
      <c r="CN35" s="62" t="str">
        <f t="shared" si="52"/>
        <v/>
      </c>
      <c r="CO35" s="62" t="str">
        <f t="shared" si="53"/>
        <v/>
      </c>
      <c r="CP35" s="64" t="str">
        <f t="shared" si="54"/>
        <v>Ref_DD_DistanceUnit</v>
      </c>
      <c r="CQ35" s="62" t="str">
        <f t="shared" si="55"/>
        <v/>
      </c>
      <c r="CR35" s="64" t="str">
        <f t="shared" si="56"/>
        <v/>
      </c>
      <c r="CS35" s="65"/>
      <c r="CT35" s="8"/>
      <c r="CU35" s="8"/>
      <c r="CV35" s="8"/>
      <c r="CW35" s="8"/>
      <c r="CX35" s="8"/>
      <c r="CY35" s="8"/>
      <c r="CZ35" s="8"/>
      <c r="DA35" s="8"/>
      <c r="DB35" s="8"/>
      <c r="DC35" s="8"/>
      <c r="DD35" s="8"/>
      <c r="DE35" s="8"/>
      <c r="DF35" s="8"/>
      <c r="DG35" s="8"/>
      <c r="DH35" s="8"/>
      <c r="DI35" s="8"/>
      <c r="DJ35" s="8"/>
      <c r="DK35" s="8"/>
      <c r="DL35" s="8"/>
    </row>
    <row r="36" ht="18.0" customHeight="1">
      <c r="A36" s="8"/>
      <c r="B36" s="87"/>
      <c r="C36" s="79"/>
      <c r="D36" s="79"/>
      <c r="E36" s="79"/>
      <c r="F36" s="79"/>
      <c r="G36" s="79"/>
      <c r="H36" s="79"/>
      <c r="I36" s="80"/>
      <c r="J36" s="80"/>
      <c r="K36" s="80"/>
      <c r="L36" s="79"/>
      <c r="M36" s="79"/>
      <c r="N36" s="80"/>
      <c r="O36" s="79"/>
      <c r="P36" s="81"/>
      <c r="Q36" s="82" t="str">
        <f t="shared" si="1"/>
        <v/>
      </c>
      <c r="R36" s="82" t="str">
        <f t="shared" si="2"/>
        <v/>
      </c>
      <c r="S36" s="82" t="str">
        <f t="shared" si="3"/>
        <v/>
      </c>
      <c r="T36" s="82" t="str">
        <f t="shared" si="4"/>
        <v>0</v>
      </c>
      <c r="U36" s="83" t="str">
        <f t="shared" si="5"/>
        <v/>
      </c>
      <c r="V36" s="60" t="str">
        <f>IF(OR($G36="Fuel Use",$G36="Fuel Use and Vehicle Distance"),VLOOKUP($M36,INDIRECT("Ref_EF_ByFuel"&amp;"_"&amp;$D36),3,0),IF(AND($G36="Vehicle Distance (e.g. Road Transport)",$D36="UK"),VLOOKUP($H36,Ref_EF_Vehicle_Distance_UK,3,0),IF(AND($G36="Vehicle Distance (e.g. Road Transport)",OR($D36="US",$D36="Other")),VLOOKUP($H36,INDIRECT("Ref_EF_Vehicle_Distance"&amp;"_"&amp;$D36),15,0),IF(AND($G36="Vehicle Distance (e.g. Road Transport)",ISBLANK($N36),ISBLANK($O36)),VLOOKUP($H36,INDIRECT("Ref_EF_Vehicle_Distance"&amp;"_"&amp;$D36),15,0),IF($G36="Weight Distance (e.g. Freight Transport)",VLOOKUP($H36,INDIRECT("Ref_EF_Weight_Distance"&amp;"_"&amp;$D36),3,0),IF($G36="Custom Vehicle",VLOOKUP($H36,Tbl_vehical_Settings,2,0),IF($G36="Custom Fuel",VLOOKUP($M36,Tbl_Fuel_Settings,2,0),$AU36)))))))</f>
        <v>#REF!</v>
      </c>
      <c r="W36" s="60" t="str">
        <f>IF(OR($G36="Fuel Use",$G36="Fuel Use and Vehicle Distance"),VLOOKUP($M36,INDIRECT("Ref_EF_ByFuel"&amp;"_"&amp;$D36),5,0),IF(AND($G36="Vehicle Distance (e.g. Road Transport)",$D36="UK"),VLOOKUP($H36,Ref_EF_Vehicle_Distance_UK,5,0),IF(AND($G36="Vehicle Distance (e.g. Road Transport)",OR($D36="US",$D36="Other")),VLOOKUP($H36,INDIRECT("Ref_EF_Vehicle_Distance"&amp;"_"&amp;$D36),17,0),IF(AND($G36="Vehicle Distance (e.g. Road Transport)",ISBLANK($N36),ISBLANK($O36)),VLOOKUP($H36,INDIRECT("Ref_EF_Vehicle_Distance"&amp;"_"&amp;$D36),17,0),IF($G36="Weight Distance (e.g. Freight Transport)",VLOOKUP($H36,INDIRECT("Ref_EF_Weight_Distance"&amp;"_"&amp;$D36),5,0),IF($G36="Custom Vehicle",VLOOKUP($H36,Tbl_vehical_Settings,6,0),IF($G36="Custom Fuel",VLOOKUP($M36,Tbl_Fuel_Settings,6,0),$AV36)))))))</f>
        <v>#REF!</v>
      </c>
      <c r="X36" s="60" t="str">
        <f>IF(OR($G36="Fuel Use",$G36="Fuel Use and Vehicle Distance"),VLOOKUP($M36,INDIRECT("Ref_EF_ByFuel"&amp;"_"&amp;$D36),6,0),IF(AND($G36="Vehicle Distance (e.g. Road Transport)",$D36="UK"),VLOOKUP($H36,Ref_EF_Vehicle_Distance_UK,6,0),IF(AND($G36="Vehicle Distance (e.g. Road Transport)",OR($D36="US",$D36="Other")),VLOOKUP($H36,INDIRECT("Ref_EF_Vehicle_Distance"&amp;"_"&amp;$D36),18,0),IF(AND($G36="Vehicle Distance (e.g. Road Transport)",ISBLANK($N36),ISBLANK($O36)),VLOOKUP($H36,INDIRECT("Ref_EF_Vehicle_Distance"&amp;"_"&amp;$D36),18,0),IF($G36="Weight Distance (e.g. Freight Transport)",VLOOKUP($H36,INDIRECT("Ref_EF_Weight_Distance"&amp;"_"&amp;$D36),6,0),IF($G36="Custom Vehicle",VLOOKUP($H36,Tbl_vehical_Settings,7,0),IF($G36="Custom Fuel",VLOOKUP($M36,Tbl_Fuel_Settings,7,0),$AW36)))))))</f>
        <v>#REF!</v>
      </c>
      <c r="Y36" s="60" t="str">
        <f>IF(OR($G36="Fuel Use",$G36="Fuel Use and Vehicle Distance"),VLOOKUP($M36,INDIRECT("Ref_EF_ByFuel"&amp;"_"&amp;$D36),4,0),IF(AND($G36="Vehicle Distance (e.g. Road Transport)",$D36="UK"),VLOOKUP($H36,Ref_EF_Vehicle_Distance_UK,4,0),IF(AND($G36="Vehicle Distance (e.g. Road Transport)",OR($D36="US",$D36="Other")),VLOOKUP($H36,INDIRECT("Ref_EF_Vehicle_Distance"&amp;"_"&amp;$D36),16,0),IF(AND($G36="Vehicle Distance (e.g. Road Transport)",ISBLANK($N36),ISBLANK($O36)),VLOOKUP($H36,INDIRECT("Ref_EF_Vehicle_Distance"&amp;"_"&amp;$D36),16,0),IF($G36="Weight Distance (e.g. Freight Transport)",VLOOKUP($H36,INDIRECT("Ref_EF_Weight_Distance"&amp;"_"&amp;$D36),4,0),IF($G36="Custom Vehicle",VLOOKUP($H36,Tbl_vehical_Settings,5,0),IF($G36="Custom Fuel",VLOOKUP($M36,Tbl_Fuel_Settings,5,0),$AX36)))))))</f>
        <v>#REF!</v>
      </c>
      <c r="Z36" s="60" t="str">
        <f>IF(OR($G36="Fuel Use",$G36="Fuel Use and Vehicle Distance"),VLOOKUP($M36,INDIRECT("Ref_EF_ByFuel"&amp;"_"&amp;$D36),5,0),IF(AND($G36="Vehicle Distance (e.g. Road Transport)",$D36="UK"),VLOOKUP($H36,Ref_EF_Vehicle_Distance_UK,5,0),IF(AND($G36="Vehicle Distance (e.g. Road Transport)",OR($D36="US",$D36="Other")),VLOOKUP($H36,INDIRECT("Ref_EF_Vehicle_Distance"&amp;"_"&amp;$D36),17,0),IF(AND($G36="Vehicle Distance (e.g. Road Transport)",ISBLANK($N36),ISBLANK($O36)),VLOOKUP($H36,INDIRECT("Ref_EF_Vehicle_Distance"&amp;"_"&amp;$D36),17,0),IF($G36="Weight Distance (e.g. Freight Transport)",VLOOKUP($H36,INDIRECT("Ref_EF_Weight_Distance"&amp;"_"&amp;$D36),5,0),IF($G36="Custom Vehicle",VLOOKUP($H36,Tbl_vehical_Settings,6,0),IF($G36="Custom Fuel",VLOOKUP($M36,Tbl_Fuel_Settings,6,0),$AV36)))))))</f>
        <v>#REF!</v>
      </c>
      <c r="AA36" s="60" t="str">
        <f>IF(OR($G36="Fuel Use",$G36="Fuel Use and Vehicle Distance"),VLOOKUP($M36,INDIRECT("Ref_EF_ByFuel"&amp;"_"&amp;$D36),6,0),IF(AND($G36="Vehicle Distance (e.g. Road Transport)",$D36="UK"),VLOOKUP($H36,Ref_EF_Vehicle_Distance_UK,6,0),IF(AND($G36="Vehicle Distance (e.g. Road Transport)",OR($D36="US",$D36="Other")),VLOOKUP($H36,INDIRECT("Ref_EF_Vehicle_Distance"&amp;"_"&amp;$D36),18,0),IF(AND($G36="Vehicle Distance (e.g. Road Transport)",ISBLANK($N36),ISBLANK($O36)),VLOOKUP($H36,INDIRECT("Ref_EF_Vehicle_Distance"&amp;"_"&amp;$D36),18,0),IF($G36="Weight Distance (e.g. Freight Transport)",VLOOKUP($H36,INDIRECT("Ref_EF_Weight_Distance"&amp;"_"&amp;$D36),6,0),IF($G36="Custom Vehicle",VLOOKUP($H36,Tbl_vehical_Settings,7,0),IF($G36="Custom Fuel",VLOOKUP($M36,Tbl_Fuel_Settings,7,0),$AW36)))))))</f>
        <v>#REF!</v>
      </c>
      <c r="AB36" s="60" t="str">
        <f>IF($G36="Fuel Use",VLOOKUP($H36,INDIRECT("Ref_EF_ByFuel_CH4"&amp;"_"&amp;$D36),3,0),
IF($G36="Fuel Use and Vehicle Distance",VLOOKUP($H36,INDIRECT("Ref_EF_Vehicle_Distance"&amp;"_"&amp;$D36),3,0),IF($G36="Vehicle Distance (e.g. Road Transport)",VLOOKUP($H36,INDIRECT("Ref_EF_Vehicle_Distance"&amp;"_"&amp;$D36),IF($D36="UK",7,3),0),IF($G36="Weight Distance (e.g. Freight Transport)",VLOOKUP(VLOOKUP($H36,INDIRECT("Ref_EF_Weight_Distance"&amp;"_"&amp;$D36),8,0),INDIRECT("Ref_EF_Weight_Distance_CH4"&amp;"_"&amp;$D36),3,0),IF($G36="Custom Vehicle",VLOOKUP($H36,Tbl_vehical_Settings,3,0),IF($G36="Custom Fuel",VLOOKUP($M36,Tbl_Fuel_Settings,3,0),VLOOKUP($H36,INDIRECT("Ref_EF_Public_Transport"&amp;"_"&amp;$D36),7,0)))))))</f>
        <v>#REF!</v>
      </c>
      <c r="AC36" s="60" t="str">
        <f>IF($G36="Fuel Use",VLOOKUP($H36,INDIRECT("Ref_EF_ByFuel_CH4"&amp;"_"&amp;$D36),4,0),
IF($G36="Fuel Use and Vehicle Distance",VLOOKUP($H36,INDIRECT("Ref_EF_Vehicle_Distance"&amp;"_"&amp;$D36),4,0),IF($G36="Vehicle Distance (e.g. Road Transport)",VLOOKUP($H36,INDIRECT("Ref_EF_Vehicle_Distance"&amp;"_"&amp;$D36),IF($D36="UK",8,4),0),IF($G36="Weight Distance (e.g. Freight Transport)",VLOOKUP(VLOOKUP($H36,INDIRECT("Ref_EF_Weight_Distance"&amp;"_"&amp;$D36),8,0),INDIRECT("Ref_EF_Weight_Distance_CH4"&amp;"_"&amp;$D36),4,0),IF($G36="Custom Vehicle",VLOOKUP($H36,Tbl_vehical_Settings,6,0),IF($G36="Custom Fuel",VLOOKUP($M36,Tbl_Fuel_Settings,6,0),VLOOKUP($H36,INDIRECT("Ref_EF_Public_Transport"&amp;"_"&amp;$D36),8,0)))))))</f>
        <v>#REF!</v>
      </c>
      <c r="AD36" s="60" t="str">
        <f>IF($G36="Fuel Use",VLOOKUP($H36,INDIRECT("Ref_EF_ByFuel_CH4"&amp;"_"&amp;$D36),5,0),
IF($G36="Fuel Use and Vehicle Distance",VLOOKUP($H36,INDIRECT("Ref_EF_Vehicle_Distance"&amp;"_"&amp;$D36),5,0),IF($G36="Vehicle Distance (e.g. Road Transport)",VLOOKUP($H36,INDIRECT("Ref_EF_Vehicle_Distance"&amp;"_"&amp;$D36),IF($D36="UK",9,5),0),IF($G36="Weight Distance (e.g. Freight Transport)",VLOOKUP(VLOOKUP($H36,INDIRECT("Ref_EF_Weight_Distance"&amp;"_"&amp;$D36),8,0),INDIRECT("Ref_EF_Weight_Distance_CH4"&amp;"_"&amp;$D36),5,0),IF($G36="Custom Vehicle",VLOOKUP($H36,Tbl_vehical_Settings,7,0),IF($G36="Custom Fuel",VLOOKUP($M36,Tbl_Fuel_Settings,7,0),VLOOKUP($H36,INDIRECT("Ref_EF_Public_Transport"&amp;"_"&amp;$D36),9,0)))))))</f>
        <v>#REF!</v>
      </c>
      <c r="AE36" s="60" t="str">
        <f>IF($G36="Fuel Use",VLOOKUP($H36,INDIRECT("Ref_EF_ByFuel_CH4"&amp;"_"&amp;$D36),6,0),
IF($G36="Fuel Use and Vehicle Distance",VLOOKUP($H36,INDIRECT("Ref_EF_Vehicle_Distance"&amp;"_"&amp;$D36),6,0),IF($G36="Vehicle Distance (e.g. Road Transport)",VLOOKUP($H36,INDIRECT("Ref_EF_Vehicle_Distance"&amp;"_"&amp;$D36),IF($D36="UK",10,6),0),IF($G36="Weight Distance (e.g. Freight Transport)",VLOOKUP(VLOOKUP($H36,INDIRECT("Ref_EF_Weight_Distance"&amp;"_"&amp;$D36),8,0),INDIRECT("Ref_EF_Weight_Distance_CH4"&amp;"_"&amp;$D36),6,0),IF($G36="Custom Vehicle",VLOOKUP($H36,Tbl_vehical_Settings,4,0),IF($G36="Custom Fuel",VLOOKUP($M36,Tbl_Fuel_Settings,4,0),VLOOKUP($H36,INDIRECT("Ref_EF_Public_Transport"&amp;"_"&amp;$D36),10,0)))))))</f>
        <v>#REF!</v>
      </c>
      <c r="AF36" s="60" t="str">
        <f>IF($G36="Fuel Use",VLOOKUP($H36,INDIRECT("Ref_EF_ByFuel_CH4"&amp;"_"&amp;$D36),7,0),
IF($G36="Fuel Use and Vehicle Distance",VLOOKUP($H36,INDIRECT("Ref_EF_Vehicle_Distance"&amp;"_"&amp;$D36),7,0),IF($G36="Vehicle Distance (e.g. Road Transport)",VLOOKUP($H36,INDIRECT("Ref_EF_Vehicle_Distance"&amp;"_"&amp;$D36),IF($D36="UK",11,7),0),IF($G36="Weight Distance (e.g. Freight Transport)",VLOOKUP(VLOOKUP($H36,INDIRECT("Ref_EF_Weight_Distance"&amp;"_"&amp;$D36),8,0),INDIRECT("Ref_EF_Weight_Distance_CH4"&amp;"_"&amp;$D36),7,0),IF($G36="Custom Vehicle",VLOOKUP($H36,Tbl_vehical_Settings,6,0),IF($G36="Custom Fuel",VLOOKUP($M36,Tbl_Fuel_Settings,6,0),VLOOKUP($H36,INDIRECT("Ref_EF_Public_Transport"&amp;"_"&amp;$D36),11,0)))))))</f>
        <v>#REF!</v>
      </c>
      <c r="AG36" s="60" t="str">
        <f>IF($G36="Fuel Use",VLOOKUP($H36,INDIRECT("Ref_EF_ByFuel_CH4"&amp;"_"&amp;$D36),8,0),
IF($G36="Fuel Use and Vehicle Distance",VLOOKUP($H36,INDIRECT("Ref_EF_Vehicle_Distance"&amp;"_"&amp;$D36),8,0),IF($G36="Vehicle Distance (e.g. Road Transport)",VLOOKUP($H36,INDIRECT("Ref_EF_Vehicle_Distance"&amp;"_"&amp;$D36),IF($D36="UK",12,8),0),IF($G36="Weight Distance (e.g. Freight Transport)",VLOOKUP(VLOOKUP($H36,INDIRECT("Ref_EF_Weight_Distance"&amp;"_"&amp;$D36),8,0),INDIRECT("Ref_EF_Weight_Distance_CH4"&amp;"_"&amp;$D36),8,0),IF($G36="Custom Vehicle",VLOOKUP($H36,Tbl_vehical_Settings,7,0),IF($G36="Custom Fuel",VLOOKUP($M36,Tbl_Fuel_Settings,7,0),VLOOKUP($H36,INDIRECT("Ref_EF_Public_Transport"&amp;"_"&amp;$D36),12,0)))))))</f>
        <v>#REF!</v>
      </c>
      <c r="AH36" s="60" t="str">
        <f t="array" ref="AH36">INDEX(Ref_Master_Unit_Table,MATCH($W36,REF_To_Unit,0),MATCH('Reference - Lookup and Unit'!$A$11,Ref_From_Units,0))</f>
        <v>#REF!</v>
      </c>
      <c r="AI36" s="60" t="str">
        <f t="array" ref="AI36">INDEX(Ref_Master_Unit_Table,MATCH(IF(AND($D36="UK",$G36="Vehicle Distance (e.g. Road Transport)"),$L36,IF(ISBLANK($O36),$L36,$O36)),Ref_From_Units,0),MATCH($X36,REF_To_Unit,0))</f>
        <v>#N/A</v>
      </c>
      <c r="AJ36" s="60" t="str">
        <f t="array" ref="AJ36">INDEX(Ref_Master_Unit_Table,MATCH($Z36,REF_To_Unit,0),MATCH('Reference - Lookup and Unit'!$A$11,Ref_From_Units,0))</f>
        <v>#REF!</v>
      </c>
      <c r="AK36" s="60" t="str">
        <f t="array" ref="AK36">INDEX(Ref_Master_Unit_Table,MATCH(IF(AND($D36="UK",$G36="Vehicle Distance (e.g. Road Transport)"),$L36,IF(ISBLANK($O36),$L36,$O36)),Ref_From_Units,0),MATCH($AA36,REF_To_Unit,0))</f>
        <v>#N/A</v>
      </c>
      <c r="AL36" s="60" t="str">
        <f t="array" ref="AL36">INDEX(Ref_Master_Unit_Table,MATCH($AC36,REF_To_Unit,0),MATCH('Reference - Lookup and Unit'!$A$11,Ref_From_Units,0))</f>
        <v>#REF!</v>
      </c>
      <c r="AM36" s="60" t="str">
        <f t="array" ref="AM36">INDEX(Ref_Master_Unit_Table,MATCH(IF(OR($G36="Fuel Use",$G36="Custom Fuel"),$O36,$L36),Ref_From_Units,0),MATCH($AD36,REF_To_Unit,0))</f>
        <v>#N/A</v>
      </c>
      <c r="AN36" s="60" t="str">
        <f t="array" ref="AN36">INDEX(Ref_Master_Unit_Table,MATCH($AF36,REF_To_Unit,0),MATCH('Reference - Lookup and Unit'!$A$11,Ref_From_Units,0))</f>
        <v>#REF!</v>
      </c>
      <c r="AO36" s="60" t="str">
        <f t="array" ref="AO36">INDEX(Ref_Master_Unit_Table,MATCH(IF(OR($G36="Fuel Use",$G36="Custom Fuel"),$O36,$L36),Ref_From_Units,0),MATCH($AD36,REF_To_Unit,0))</f>
        <v>#N/A</v>
      </c>
      <c r="AP36" s="60" t="str">
        <f>VLOOKUP("CO2",INDIRECT(IF(Setting_IPCC_GWP_VERSION="1995 IPCC Second Assessment Report (SAR)","Ref_EF_IPCC_GWP_95",IF(Setting_IPCC_GWP_VERSION="2001 IPCC Third Assessment Report (TAR)","Ref_EF_IPCC_GWP_2001","Ref_EF_IPCC_GWP_2007"))),2,0)</f>
        <v>1.0000000000</v>
      </c>
      <c r="AQ3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6" s="61" t="str">
        <f>VLOOKUP("Biofuel CO2",INDIRECT(IF(Setting_IPCC_GWP_VERSION="1995 IPCC Second Assessment Report (SAR)","Ref_EF_IPCC_GWP_95",IF(Setting_IPCC_GWP_VERSION="2001 IPCC Third Assessment Report (TAR)","Ref_EF_IPCC_GWP_2001","Ref_EF_IPCC_GWP_2007"))),2,0)</f>
        <v>1.0000000000</v>
      </c>
      <c r="AT36" s="62" t="str">
        <f t="shared" si="6"/>
        <v>Ref_DD_vehicle_Passenger_</v>
      </c>
      <c r="AU36" s="62" t="str">
        <f t="shared" si="7"/>
        <v>#REF!</v>
      </c>
      <c r="AV36" s="62" t="str">
        <f t="shared" si="8"/>
        <v>#REF!</v>
      </c>
      <c r="AW36" s="62" t="str">
        <f t="shared" si="9"/>
        <v>#REF!</v>
      </c>
      <c r="AX36" s="62" t="str">
        <f t="shared" si="10"/>
        <v>#REF!</v>
      </c>
      <c r="AY36" s="62" t="str">
        <f t="shared" si="11"/>
        <v>FALSE</v>
      </c>
      <c r="AZ36" s="62" t="str">
        <f t="shared" si="12"/>
        <v/>
      </c>
      <c r="BA36" s="62" t="str">
        <f t="shared" si="13"/>
        <v/>
      </c>
      <c r="BB36" s="62" t="str">
        <f t="shared" si="14"/>
        <v/>
      </c>
      <c r="BC36" s="62" t="str">
        <f t="shared" si="15"/>
        <v/>
      </c>
      <c r="BD36" s="62" t="str">
        <f t="shared" si="16"/>
        <v/>
      </c>
      <c r="BE36" s="62" t="str">
        <f t="shared" si="17"/>
        <v/>
      </c>
      <c r="BF36" s="62" t="str">
        <f t="shared" si="18"/>
        <v/>
      </c>
      <c r="BG36" s="62" t="str">
        <f t="shared" si="19"/>
        <v/>
      </c>
      <c r="BH36" s="62" t="str">
        <f t="shared" si="20"/>
        <v/>
      </c>
      <c r="BI36" s="62" t="str">
        <f t="shared" si="21"/>
        <v/>
      </c>
      <c r="BJ36" s="62" t="str">
        <f t="shared" si="22"/>
        <v/>
      </c>
      <c r="BK36" s="62" t="str">
        <f t="shared" si="23"/>
        <v/>
      </c>
      <c r="BL36" s="62" t="str">
        <f t="shared" si="24"/>
        <v/>
      </c>
      <c r="BM36" s="63" t="str">
        <f t="shared" si="25"/>
        <v/>
      </c>
      <c r="BN36" s="62" t="str">
        <f t="shared" si="26"/>
        <v/>
      </c>
      <c r="BO36" s="62" t="str">
        <f t="shared" si="27"/>
        <v/>
      </c>
      <c r="BP36" s="62" t="str">
        <f t="shared" si="28"/>
        <v/>
      </c>
      <c r="BQ36" s="62" t="str">
        <f t="shared" si="29"/>
        <v/>
      </c>
      <c r="BR36" s="62" t="str">
        <f t="shared" si="30"/>
        <v/>
      </c>
      <c r="BS36" s="62" t="str">
        <f t="shared" si="31"/>
        <v/>
      </c>
      <c r="BT36" s="62" t="str">
        <f t="shared" si="32"/>
        <v/>
      </c>
      <c r="BU36" s="62" t="str">
        <f t="shared" si="33"/>
        <v/>
      </c>
      <c r="BV36" s="62" t="str">
        <f t="shared" si="34"/>
        <v/>
      </c>
      <c r="BW36" s="62" t="str">
        <f t="shared" si="35"/>
        <v/>
      </c>
      <c r="BX36" s="62" t="str">
        <f t="shared" si="36"/>
        <v/>
      </c>
      <c r="BY36" s="62" t="str">
        <f t="shared" si="37"/>
        <v/>
      </c>
      <c r="BZ36" s="62" t="str">
        <f t="shared" si="38"/>
        <v/>
      </c>
      <c r="CA36" s="62" t="str">
        <f t="shared" si="39"/>
        <v/>
      </c>
      <c r="CB36" s="62" t="str">
        <f t="shared" si="40"/>
        <v/>
      </c>
      <c r="CC36" s="62" t="str">
        <f t="shared" si="41"/>
        <v/>
      </c>
      <c r="CD36" s="62" t="str">
        <f t="shared" si="42"/>
        <v/>
      </c>
      <c r="CE36" s="62" t="str">
        <f t="shared" si="43"/>
        <v/>
      </c>
      <c r="CF36" s="62" t="str">
        <f t="shared" si="44"/>
        <v/>
      </c>
      <c r="CG36" s="62" t="str">
        <f t="shared" si="45"/>
        <v/>
      </c>
      <c r="CH36" s="62" t="str">
        <f t="shared" si="46"/>
        <v/>
      </c>
      <c r="CI36" s="62" t="str">
        <f t="shared" si="47"/>
        <v/>
      </c>
      <c r="CJ36" s="62" t="str">
        <f t="shared" si="48"/>
        <v/>
      </c>
      <c r="CK36" s="62" t="str">
        <f t="shared" si="49"/>
        <v/>
      </c>
      <c r="CL36" s="62" t="str">
        <f t="shared" si="50"/>
        <v/>
      </c>
      <c r="CM36" s="62" t="str">
        <f t="shared" si="51"/>
        <v/>
      </c>
      <c r="CN36" s="62" t="str">
        <f t="shared" si="52"/>
        <v/>
      </c>
      <c r="CO36" s="62" t="str">
        <f t="shared" si="53"/>
        <v/>
      </c>
      <c r="CP36" s="64" t="str">
        <f t="shared" si="54"/>
        <v>Ref_DD_DistanceUnit</v>
      </c>
      <c r="CQ36" s="62" t="str">
        <f t="shared" si="55"/>
        <v/>
      </c>
      <c r="CR36" s="64" t="str">
        <f t="shared" si="56"/>
        <v/>
      </c>
      <c r="CS36" s="65"/>
      <c r="CT36" s="8"/>
      <c r="CU36" s="8"/>
      <c r="CV36" s="8"/>
      <c r="CW36" s="8"/>
      <c r="CX36" s="8"/>
      <c r="CY36" s="8"/>
      <c r="CZ36" s="8"/>
      <c r="DA36" s="8"/>
      <c r="DB36" s="8"/>
      <c r="DC36" s="8"/>
      <c r="DD36" s="8"/>
      <c r="DE36" s="8"/>
      <c r="DF36" s="8"/>
      <c r="DG36" s="8"/>
      <c r="DH36" s="8"/>
      <c r="DI36" s="8"/>
      <c r="DJ36" s="8"/>
      <c r="DK36" s="8"/>
      <c r="DL36" s="8"/>
    </row>
    <row r="37" ht="18.0" customHeight="1">
      <c r="A37" s="8"/>
      <c r="B37" s="87"/>
      <c r="C37" s="79"/>
      <c r="D37" s="79"/>
      <c r="E37" s="79"/>
      <c r="F37" s="79"/>
      <c r="G37" s="79"/>
      <c r="H37" s="79"/>
      <c r="I37" s="80"/>
      <c r="J37" s="80"/>
      <c r="K37" s="80"/>
      <c r="L37" s="79"/>
      <c r="M37" s="79"/>
      <c r="N37" s="80"/>
      <c r="O37" s="79"/>
      <c r="P37" s="81"/>
      <c r="Q37" s="82" t="str">
        <f t="shared" si="1"/>
        <v/>
      </c>
      <c r="R37" s="82" t="str">
        <f t="shared" si="2"/>
        <v/>
      </c>
      <c r="S37" s="82" t="str">
        <f t="shared" si="3"/>
        <v/>
      </c>
      <c r="T37" s="82" t="str">
        <f t="shared" si="4"/>
        <v>0</v>
      </c>
      <c r="U37" s="83" t="str">
        <f t="shared" si="5"/>
        <v/>
      </c>
      <c r="V37" s="60" t="str">
        <f>IF(OR($G37="Fuel Use",$G37="Fuel Use and Vehicle Distance"),VLOOKUP($M37,INDIRECT("Ref_EF_ByFuel"&amp;"_"&amp;$D37),3,0),IF(AND($G37="Vehicle Distance (e.g. Road Transport)",$D37="UK"),VLOOKUP($H37,Ref_EF_Vehicle_Distance_UK,3,0),IF(AND($G37="Vehicle Distance (e.g. Road Transport)",OR($D37="US",$D37="Other")),VLOOKUP($H37,INDIRECT("Ref_EF_Vehicle_Distance"&amp;"_"&amp;$D37),15,0),IF(AND($G37="Vehicle Distance (e.g. Road Transport)",ISBLANK($N37),ISBLANK($O37)),VLOOKUP($H37,INDIRECT("Ref_EF_Vehicle_Distance"&amp;"_"&amp;$D37),15,0),IF($G37="Weight Distance (e.g. Freight Transport)",VLOOKUP($H37,INDIRECT("Ref_EF_Weight_Distance"&amp;"_"&amp;$D37),3,0),IF($G37="Custom Vehicle",VLOOKUP($H37,Tbl_vehical_Settings,2,0),IF($G37="Custom Fuel",VLOOKUP($M37,Tbl_Fuel_Settings,2,0),$AU37)))))))</f>
        <v>#REF!</v>
      </c>
      <c r="W37" s="60" t="str">
        <f>IF(OR($G37="Fuel Use",$G37="Fuel Use and Vehicle Distance"),VLOOKUP($M37,INDIRECT("Ref_EF_ByFuel"&amp;"_"&amp;$D37),5,0),IF(AND($G37="Vehicle Distance (e.g. Road Transport)",$D37="UK"),VLOOKUP($H37,Ref_EF_Vehicle_Distance_UK,5,0),IF(AND($G37="Vehicle Distance (e.g. Road Transport)",OR($D37="US",$D37="Other")),VLOOKUP($H37,INDIRECT("Ref_EF_Vehicle_Distance"&amp;"_"&amp;$D37),17,0),IF(AND($G37="Vehicle Distance (e.g. Road Transport)",ISBLANK($N37),ISBLANK($O37)),VLOOKUP($H37,INDIRECT("Ref_EF_Vehicle_Distance"&amp;"_"&amp;$D37),17,0),IF($G37="Weight Distance (e.g. Freight Transport)",VLOOKUP($H37,INDIRECT("Ref_EF_Weight_Distance"&amp;"_"&amp;$D37),5,0),IF($G37="Custom Vehicle",VLOOKUP($H37,Tbl_vehical_Settings,6,0),IF($G37="Custom Fuel",VLOOKUP($M37,Tbl_Fuel_Settings,6,0),$AV37)))))))</f>
        <v>#REF!</v>
      </c>
      <c r="X37" s="60" t="str">
        <f>IF(OR($G37="Fuel Use",$G37="Fuel Use and Vehicle Distance"),VLOOKUP($M37,INDIRECT("Ref_EF_ByFuel"&amp;"_"&amp;$D37),6,0),IF(AND($G37="Vehicle Distance (e.g. Road Transport)",$D37="UK"),VLOOKUP($H37,Ref_EF_Vehicle_Distance_UK,6,0),IF(AND($G37="Vehicle Distance (e.g. Road Transport)",OR($D37="US",$D37="Other")),VLOOKUP($H37,INDIRECT("Ref_EF_Vehicle_Distance"&amp;"_"&amp;$D37),18,0),IF(AND($G37="Vehicle Distance (e.g. Road Transport)",ISBLANK($N37),ISBLANK($O37)),VLOOKUP($H37,INDIRECT("Ref_EF_Vehicle_Distance"&amp;"_"&amp;$D37),18,0),IF($G37="Weight Distance (e.g. Freight Transport)",VLOOKUP($H37,INDIRECT("Ref_EF_Weight_Distance"&amp;"_"&amp;$D37),6,0),IF($G37="Custom Vehicle",VLOOKUP($H37,Tbl_vehical_Settings,7,0),IF($G37="Custom Fuel",VLOOKUP($M37,Tbl_Fuel_Settings,7,0),$AW37)))))))</f>
        <v>#REF!</v>
      </c>
      <c r="Y37" s="60" t="str">
        <f>IF(OR($G37="Fuel Use",$G37="Fuel Use and Vehicle Distance"),VLOOKUP($M37,INDIRECT("Ref_EF_ByFuel"&amp;"_"&amp;$D37),4,0),IF(AND($G37="Vehicle Distance (e.g. Road Transport)",$D37="UK"),VLOOKUP($H37,Ref_EF_Vehicle_Distance_UK,4,0),IF(AND($G37="Vehicle Distance (e.g. Road Transport)",OR($D37="US",$D37="Other")),VLOOKUP($H37,INDIRECT("Ref_EF_Vehicle_Distance"&amp;"_"&amp;$D37),16,0),IF(AND($G37="Vehicle Distance (e.g. Road Transport)",ISBLANK($N37),ISBLANK($O37)),VLOOKUP($H37,INDIRECT("Ref_EF_Vehicle_Distance"&amp;"_"&amp;$D37),16,0),IF($G37="Weight Distance (e.g. Freight Transport)",VLOOKUP($H37,INDIRECT("Ref_EF_Weight_Distance"&amp;"_"&amp;$D37),4,0),IF($G37="Custom Vehicle",VLOOKUP($H37,Tbl_vehical_Settings,5,0),IF($G37="Custom Fuel",VLOOKUP($M37,Tbl_Fuel_Settings,5,0),$AX37)))))))</f>
        <v>#REF!</v>
      </c>
      <c r="Z37" s="60" t="str">
        <f>IF(OR($G37="Fuel Use",$G37="Fuel Use and Vehicle Distance"),VLOOKUP($M37,INDIRECT("Ref_EF_ByFuel"&amp;"_"&amp;$D37),5,0),IF(AND($G37="Vehicle Distance (e.g. Road Transport)",$D37="UK"),VLOOKUP($H37,Ref_EF_Vehicle_Distance_UK,5,0),IF(AND($G37="Vehicle Distance (e.g. Road Transport)",OR($D37="US",$D37="Other")),VLOOKUP($H37,INDIRECT("Ref_EF_Vehicle_Distance"&amp;"_"&amp;$D37),17,0),IF(AND($G37="Vehicle Distance (e.g. Road Transport)",ISBLANK($N37),ISBLANK($O37)),VLOOKUP($H37,INDIRECT("Ref_EF_Vehicle_Distance"&amp;"_"&amp;$D37),17,0),IF($G37="Weight Distance (e.g. Freight Transport)",VLOOKUP($H37,INDIRECT("Ref_EF_Weight_Distance"&amp;"_"&amp;$D37),5,0),IF($G37="Custom Vehicle",VLOOKUP($H37,Tbl_vehical_Settings,6,0),IF($G37="Custom Fuel",VLOOKUP($M37,Tbl_Fuel_Settings,6,0),$AV37)))))))</f>
        <v>#REF!</v>
      </c>
      <c r="AA37" s="60" t="str">
        <f>IF(OR($G37="Fuel Use",$G37="Fuel Use and Vehicle Distance"),VLOOKUP($M37,INDIRECT("Ref_EF_ByFuel"&amp;"_"&amp;$D37),6,0),IF(AND($G37="Vehicle Distance (e.g. Road Transport)",$D37="UK"),VLOOKUP($H37,Ref_EF_Vehicle_Distance_UK,6,0),IF(AND($G37="Vehicle Distance (e.g. Road Transport)",OR($D37="US",$D37="Other")),VLOOKUP($H37,INDIRECT("Ref_EF_Vehicle_Distance"&amp;"_"&amp;$D37),18,0),IF(AND($G37="Vehicle Distance (e.g. Road Transport)",ISBLANK($N37),ISBLANK($O37)),VLOOKUP($H37,INDIRECT("Ref_EF_Vehicle_Distance"&amp;"_"&amp;$D37),18,0),IF($G37="Weight Distance (e.g. Freight Transport)",VLOOKUP($H37,INDIRECT("Ref_EF_Weight_Distance"&amp;"_"&amp;$D37),6,0),IF($G37="Custom Vehicle",VLOOKUP($H37,Tbl_vehical_Settings,7,0),IF($G37="Custom Fuel",VLOOKUP($M37,Tbl_Fuel_Settings,7,0),$AW37)))))))</f>
        <v>#REF!</v>
      </c>
      <c r="AB37" s="60" t="str">
        <f>IF($G37="Fuel Use",VLOOKUP($H37,INDIRECT("Ref_EF_ByFuel_CH4"&amp;"_"&amp;$D37),3,0),
IF($G37="Fuel Use and Vehicle Distance",VLOOKUP($H37,INDIRECT("Ref_EF_Vehicle_Distance"&amp;"_"&amp;$D37),3,0),IF($G37="Vehicle Distance (e.g. Road Transport)",VLOOKUP($H37,INDIRECT("Ref_EF_Vehicle_Distance"&amp;"_"&amp;$D37),IF($D37="UK",7,3),0),IF($G37="Weight Distance (e.g. Freight Transport)",VLOOKUP(VLOOKUP($H37,INDIRECT("Ref_EF_Weight_Distance"&amp;"_"&amp;$D37),8,0),INDIRECT("Ref_EF_Weight_Distance_CH4"&amp;"_"&amp;$D37),3,0),IF($G37="Custom Vehicle",VLOOKUP($H37,Tbl_vehical_Settings,3,0),IF($G37="Custom Fuel",VLOOKUP($M37,Tbl_Fuel_Settings,3,0),VLOOKUP($H37,INDIRECT("Ref_EF_Public_Transport"&amp;"_"&amp;$D37),7,0)))))))</f>
        <v>#REF!</v>
      </c>
      <c r="AC37" s="60" t="str">
        <f>IF($G37="Fuel Use",VLOOKUP($H37,INDIRECT("Ref_EF_ByFuel_CH4"&amp;"_"&amp;$D37),4,0),
IF($G37="Fuel Use and Vehicle Distance",VLOOKUP($H37,INDIRECT("Ref_EF_Vehicle_Distance"&amp;"_"&amp;$D37),4,0),IF($G37="Vehicle Distance (e.g. Road Transport)",VLOOKUP($H37,INDIRECT("Ref_EF_Vehicle_Distance"&amp;"_"&amp;$D37),IF($D37="UK",8,4),0),IF($G37="Weight Distance (e.g. Freight Transport)",VLOOKUP(VLOOKUP($H37,INDIRECT("Ref_EF_Weight_Distance"&amp;"_"&amp;$D37),8,0),INDIRECT("Ref_EF_Weight_Distance_CH4"&amp;"_"&amp;$D37),4,0),IF($G37="Custom Vehicle",VLOOKUP($H37,Tbl_vehical_Settings,6,0),IF($G37="Custom Fuel",VLOOKUP($M37,Tbl_Fuel_Settings,6,0),VLOOKUP($H37,INDIRECT("Ref_EF_Public_Transport"&amp;"_"&amp;$D37),8,0)))))))</f>
        <v>#REF!</v>
      </c>
      <c r="AD37" s="60" t="str">
        <f>IF($G37="Fuel Use",VLOOKUP($H37,INDIRECT("Ref_EF_ByFuel_CH4"&amp;"_"&amp;$D37),5,0),
IF($G37="Fuel Use and Vehicle Distance",VLOOKUP($H37,INDIRECT("Ref_EF_Vehicle_Distance"&amp;"_"&amp;$D37),5,0),IF($G37="Vehicle Distance (e.g. Road Transport)",VLOOKUP($H37,INDIRECT("Ref_EF_Vehicle_Distance"&amp;"_"&amp;$D37),IF($D37="UK",9,5),0),IF($G37="Weight Distance (e.g. Freight Transport)",VLOOKUP(VLOOKUP($H37,INDIRECT("Ref_EF_Weight_Distance"&amp;"_"&amp;$D37),8,0),INDIRECT("Ref_EF_Weight_Distance_CH4"&amp;"_"&amp;$D37),5,0),IF($G37="Custom Vehicle",VLOOKUP($H37,Tbl_vehical_Settings,7,0),IF($G37="Custom Fuel",VLOOKUP($M37,Tbl_Fuel_Settings,7,0),VLOOKUP($H37,INDIRECT("Ref_EF_Public_Transport"&amp;"_"&amp;$D37),9,0)))))))</f>
        <v>#REF!</v>
      </c>
      <c r="AE37" s="60" t="str">
        <f>IF($G37="Fuel Use",VLOOKUP($H37,INDIRECT("Ref_EF_ByFuel_CH4"&amp;"_"&amp;$D37),6,0),
IF($G37="Fuel Use and Vehicle Distance",VLOOKUP($H37,INDIRECT("Ref_EF_Vehicle_Distance"&amp;"_"&amp;$D37),6,0),IF($G37="Vehicle Distance (e.g. Road Transport)",VLOOKUP($H37,INDIRECT("Ref_EF_Vehicle_Distance"&amp;"_"&amp;$D37),IF($D37="UK",10,6),0),IF($G37="Weight Distance (e.g. Freight Transport)",VLOOKUP(VLOOKUP($H37,INDIRECT("Ref_EF_Weight_Distance"&amp;"_"&amp;$D37),8,0),INDIRECT("Ref_EF_Weight_Distance_CH4"&amp;"_"&amp;$D37),6,0),IF($G37="Custom Vehicle",VLOOKUP($H37,Tbl_vehical_Settings,4,0),IF($G37="Custom Fuel",VLOOKUP($M37,Tbl_Fuel_Settings,4,0),VLOOKUP($H37,INDIRECT("Ref_EF_Public_Transport"&amp;"_"&amp;$D37),10,0)))))))</f>
        <v>#REF!</v>
      </c>
      <c r="AF37" s="60" t="str">
        <f>IF($G37="Fuel Use",VLOOKUP($H37,INDIRECT("Ref_EF_ByFuel_CH4"&amp;"_"&amp;$D37),7,0),
IF($G37="Fuel Use and Vehicle Distance",VLOOKUP($H37,INDIRECT("Ref_EF_Vehicle_Distance"&amp;"_"&amp;$D37),7,0),IF($G37="Vehicle Distance (e.g. Road Transport)",VLOOKUP($H37,INDIRECT("Ref_EF_Vehicle_Distance"&amp;"_"&amp;$D37),IF($D37="UK",11,7),0),IF($G37="Weight Distance (e.g. Freight Transport)",VLOOKUP(VLOOKUP($H37,INDIRECT("Ref_EF_Weight_Distance"&amp;"_"&amp;$D37),8,0),INDIRECT("Ref_EF_Weight_Distance_CH4"&amp;"_"&amp;$D37),7,0),IF($G37="Custom Vehicle",VLOOKUP($H37,Tbl_vehical_Settings,6,0),IF($G37="Custom Fuel",VLOOKUP($M37,Tbl_Fuel_Settings,6,0),VLOOKUP($H37,INDIRECT("Ref_EF_Public_Transport"&amp;"_"&amp;$D37),11,0)))))))</f>
        <v>#REF!</v>
      </c>
      <c r="AG37" s="60" t="str">
        <f>IF($G37="Fuel Use",VLOOKUP($H37,INDIRECT("Ref_EF_ByFuel_CH4"&amp;"_"&amp;$D37),8,0),
IF($G37="Fuel Use and Vehicle Distance",VLOOKUP($H37,INDIRECT("Ref_EF_Vehicle_Distance"&amp;"_"&amp;$D37),8,0),IF($G37="Vehicle Distance (e.g. Road Transport)",VLOOKUP($H37,INDIRECT("Ref_EF_Vehicle_Distance"&amp;"_"&amp;$D37),IF($D37="UK",12,8),0),IF($G37="Weight Distance (e.g. Freight Transport)",VLOOKUP(VLOOKUP($H37,INDIRECT("Ref_EF_Weight_Distance"&amp;"_"&amp;$D37),8,0),INDIRECT("Ref_EF_Weight_Distance_CH4"&amp;"_"&amp;$D37),8,0),IF($G37="Custom Vehicle",VLOOKUP($H37,Tbl_vehical_Settings,7,0),IF($G37="Custom Fuel",VLOOKUP($M37,Tbl_Fuel_Settings,7,0),VLOOKUP($H37,INDIRECT("Ref_EF_Public_Transport"&amp;"_"&amp;$D37),12,0)))))))</f>
        <v>#REF!</v>
      </c>
      <c r="AH37" s="60" t="str">
        <f t="array" ref="AH37">INDEX(Ref_Master_Unit_Table,MATCH($W37,REF_To_Unit,0),MATCH('Reference - Lookup and Unit'!$A$11,Ref_From_Units,0))</f>
        <v>#REF!</v>
      </c>
      <c r="AI37" s="60" t="str">
        <f t="array" ref="AI37">INDEX(Ref_Master_Unit_Table,MATCH(IF(AND($D37="UK",$G37="Vehicle Distance (e.g. Road Transport)"),$L37,IF(ISBLANK($O37),$L37,$O37)),Ref_From_Units,0),MATCH($X37,REF_To_Unit,0))</f>
        <v>#N/A</v>
      </c>
      <c r="AJ37" s="60" t="str">
        <f t="array" ref="AJ37">INDEX(Ref_Master_Unit_Table,MATCH($Z37,REF_To_Unit,0),MATCH('Reference - Lookup and Unit'!$A$11,Ref_From_Units,0))</f>
        <v>#REF!</v>
      </c>
      <c r="AK37" s="60" t="str">
        <f t="array" ref="AK37">INDEX(Ref_Master_Unit_Table,MATCH(IF(AND($D37="UK",$G37="Vehicle Distance (e.g. Road Transport)"),$L37,IF(ISBLANK($O37),$L37,$O37)),Ref_From_Units,0),MATCH($AA37,REF_To_Unit,0))</f>
        <v>#N/A</v>
      </c>
      <c r="AL37" s="60" t="str">
        <f t="array" ref="AL37">INDEX(Ref_Master_Unit_Table,MATCH($AC37,REF_To_Unit,0),MATCH('Reference - Lookup and Unit'!$A$11,Ref_From_Units,0))</f>
        <v>#REF!</v>
      </c>
      <c r="AM37" s="60" t="str">
        <f t="array" ref="AM37">INDEX(Ref_Master_Unit_Table,MATCH(IF(OR($G37="Fuel Use",$G37="Custom Fuel"),$O37,$L37),Ref_From_Units,0),MATCH($AD37,REF_To_Unit,0))</f>
        <v>#N/A</v>
      </c>
      <c r="AN37" s="60" t="str">
        <f t="array" ref="AN37">INDEX(Ref_Master_Unit_Table,MATCH($AF37,REF_To_Unit,0),MATCH('Reference - Lookup and Unit'!$A$11,Ref_From_Units,0))</f>
        <v>#REF!</v>
      </c>
      <c r="AO37" s="60" t="str">
        <f t="array" ref="AO37">INDEX(Ref_Master_Unit_Table,MATCH(IF(OR($G37="Fuel Use",$G37="Custom Fuel"),$O37,$L37),Ref_From_Units,0),MATCH($AD37,REF_To_Unit,0))</f>
        <v>#N/A</v>
      </c>
      <c r="AP37" s="60" t="str">
        <f>VLOOKUP("CO2",INDIRECT(IF(Setting_IPCC_GWP_VERSION="1995 IPCC Second Assessment Report (SAR)","Ref_EF_IPCC_GWP_95",IF(Setting_IPCC_GWP_VERSION="2001 IPCC Third Assessment Report (TAR)","Ref_EF_IPCC_GWP_2001","Ref_EF_IPCC_GWP_2007"))),2,0)</f>
        <v>1.0000000000</v>
      </c>
      <c r="AQ3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7" s="61" t="str">
        <f>VLOOKUP("Biofuel CO2",INDIRECT(IF(Setting_IPCC_GWP_VERSION="1995 IPCC Second Assessment Report (SAR)","Ref_EF_IPCC_GWP_95",IF(Setting_IPCC_GWP_VERSION="2001 IPCC Third Assessment Report (TAR)","Ref_EF_IPCC_GWP_2001","Ref_EF_IPCC_GWP_2007"))),2,0)</f>
        <v>1.0000000000</v>
      </c>
      <c r="AT37" s="62" t="str">
        <f t="shared" si="6"/>
        <v>Ref_DD_vehicle_Passenger_</v>
      </c>
      <c r="AU37" s="62" t="str">
        <f t="shared" si="7"/>
        <v>#REF!</v>
      </c>
      <c r="AV37" s="62" t="str">
        <f t="shared" si="8"/>
        <v>#REF!</v>
      </c>
      <c r="AW37" s="62" t="str">
        <f t="shared" si="9"/>
        <v>#REF!</v>
      </c>
      <c r="AX37" s="62" t="str">
        <f t="shared" si="10"/>
        <v>#REF!</v>
      </c>
      <c r="AY37" s="62" t="str">
        <f t="shared" si="11"/>
        <v>FALSE</v>
      </c>
      <c r="AZ37" s="62" t="str">
        <f t="shared" si="12"/>
        <v/>
      </c>
      <c r="BA37" s="62" t="str">
        <f t="shared" si="13"/>
        <v/>
      </c>
      <c r="BB37" s="62" t="str">
        <f t="shared" si="14"/>
        <v/>
      </c>
      <c r="BC37" s="62" t="str">
        <f t="shared" si="15"/>
        <v/>
      </c>
      <c r="BD37" s="62" t="str">
        <f t="shared" si="16"/>
        <v/>
      </c>
      <c r="BE37" s="62" t="str">
        <f t="shared" si="17"/>
        <v/>
      </c>
      <c r="BF37" s="62" t="str">
        <f t="shared" si="18"/>
        <v/>
      </c>
      <c r="BG37" s="62" t="str">
        <f t="shared" si="19"/>
        <v/>
      </c>
      <c r="BH37" s="62" t="str">
        <f t="shared" si="20"/>
        <v/>
      </c>
      <c r="BI37" s="62" t="str">
        <f t="shared" si="21"/>
        <v/>
      </c>
      <c r="BJ37" s="62" t="str">
        <f t="shared" si="22"/>
        <v/>
      </c>
      <c r="BK37" s="62" t="str">
        <f t="shared" si="23"/>
        <v/>
      </c>
      <c r="BL37" s="62" t="str">
        <f t="shared" si="24"/>
        <v/>
      </c>
      <c r="BM37" s="63" t="str">
        <f t="shared" si="25"/>
        <v/>
      </c>
      <c r="BN37" s="62" t="str">
        <f t="shared" si="26"/>
        <v/>
      </c>
      <c r="BO37" s="62" t="str">
        <f t="shared" si="27"/>
        <v/>
      </c>
      <c r="BP37" s="62" t="str">
        <f t="shared" si="28"/>
        <v/>
      </c>
      <c r="BQ37" s="62" t="str">
        <f t="shared" si="29"/>
        <v/>
      </c>
      <c r="BR37" s="62" t="str">
        <f t="shared" si="30"/>
        <v/>
      </c>
      <c r="BS37" s="62" t="str">
        <f t="shared" si="31"/>
        <v/>
      </c>
      <c r="BT37" s="62" t="str">
        <f t="shared" si="32"/>
        <v/>
      </c>
      <c r="BU37" s="62" t="str">
        <f t="shared" si="33"/>
        <v/>
      </c>
      <c r="BV37" s="62" t="str">
        <f t="shared" si="34"/>
        <v/>
      </c>
      <c r="BW37" s="62" t="str">
        <f t="shared" si="35"/>
        <v/>
      </c>
      <c r="BX37" s="62" t="str">
        <f t="shared" si="36"/>
        <v/>
      </c>
      <c r="BY37" s="62" t="str">
        <f t="shared" si="37"/>
        <v/>
      </c>
      <c r="BZ37" s="62" t="str">
        <f t="shared" si="38"/>
        <v/>
      </c>
      <c r="CA37" s="62" t="str">
        <f t="shared" si="39"/>
        <v/>
      </c>
      <c r="CB37" s="62" t="str">
        <f t="shared" si="40"/>
        <v/>
      </c>
      <c r="CC37" s="62" t="str">
        <f t="shared" si="41"/>
        <v/>
      </c>
      <c r="CD37" s="62" t="str">
        <f t="shared" si="42"/>
        <v/>
      </c>
      <c r="CE37" s="62" t="str">
        <f t="shared" si="43"/>
        <v/>
      </c>
      <c r="CF37" s="62" t="str">
        <f t="shared" si="44"/>
        <v/>
      </c>
      <c r="CG37" s="62" t="str">
        <f t="shared" si="45"/>
        <v/>
      </c>
      <c r="CH37" s="62" t="str">
        <f t="shared" si="46"/>
        <v/>
      </c>
      <c r="CI37" s="62" t="str">
        <f t="shared" si="47"/>
        <v/>
      </c>
      <c r="CJ37" s="62" t="str">
        <f t="shared" si="48"/>
        <v/>
      </c>
      <c r="CK37" s="62" t="str">
        <f t="shared" si="49"/>
        <v/>
      </c>
      <c r="CL37" s="62" t="str">
        <f t="shared" si="50"/>
        <v/>
      </c>
      <c r="CM37" s="62" t="str">
        <f t="shared" si="51"/>
        <v/>
      </c>
      <c r="CN37" s="62" t="str">
        <f t="shared" si="52"/>
        <v/>
      </c>
      <c r="CO37" s="62" t="str">
        <f t="shared" si="53"/>
        <v/>
      </c>
      <c r="CP37" s="64" t="str">
        <f t="shared" si="54"/>
        <v>Ref_DD_DistanceUnit</v>
      </c>
      <c r="CQ37" s="62" t="str">
        <f t="shared" si="55"/>
        <v/>
      </c>
      <c r="CR37" s="64" t="str">
        <f t="shared" si="56"/>
        <v/>
      </c>
      <c r="CS37" s="65"/>
      <c r="CT37" s="8"/>
      <c r="CU37" s="8"/>
      <c r="CV37" s="8"/>
      <c r="CW37" s="8"/>
      <c r="CX37" s="8"/>
      <c r="CY37" s="8"/>
      <c r="CZ37" s="8"/>
      <c r="DA37" s="8"/>
      <c r="DB37" s="8"/>
      <c r="DC37" s="8"/>
      <c r="DD37" s="8"/>
      <c r="DE37" s="8"/>
      <c r="DF37" s="8"/>
      <c r="DG37" s="8"/>
      <c r="DH37" s="8"/>
      <c r="DI37" s="8"/>
      <c r="DJ37" s="8"/>
      <c r="DK37" s="8"/>
      <c r="DL37" s="8"/>
    </row>
    <row r="38" ht="18.0" customHeight="1">
      <c r="A38" s="8"/>
      <c r="B38" s="87"/>
      <c r="C38" s="79"/>
      <c r="D38" s="79"/>
      <c r="E38" s="79"/>
      <c r="F38" s="79"/>
      <c r="G38" s="79"/>
      <c r="H38" s="79"/>
      <c r="I38" s="80"/>
      <c r="J38" s="80"/>
      <c r="K38" s="80"/>
      <c r="L38" s="79"/>
      <c r="M38" s="79"/>
      <c r="N38" s="80"/>
      <c r="O38" s="79"/>
      <c r="P38" s="81"/>
      <c r="Q38" s="82" t="str">
        <f t="shared" si="1"/>
        <v/>
      </c>
      <c r="R38" s="82" t="str">
        <f t="shared" si="2"/>
        <v/>
      </c>
      <c r="S38" s="82" t="str">
        <f t="shared" si="3"/>
        <v/>
      </c>
      <c r="T38" s="82" t="str">
        <f t="shared" si="4"/>
        <v>0</v>
      </c>
      <c r="U38" s="83" t="str">
        <f t="shared" si="5"/>
        <v/>
      </c>
      <c r="V38" s="60" t="str">
        <f>IF(OR($G38="Fuel Use",$G38="Fuel Use and Vehicle Distance"),VLOOKUP($M38,INDIRECT("Ref_EF_ByFuel"&amp;"_"&amp;$D38),3,0),IF(AND($G38="Vehicle Distance (e.g. Road Transport)",$D38="UK"),VLOOKUP($H38,Ref_EF_Vehicle_Distance_UK,3,0),IF(AND($G38="Vehicle Distance (e.g. Road Transport)",OR($D38="US",$D38="Other")),VLOOKUP($H38,INDIRECT("Ref_EF_Vehicle_Distance"&amp;"_"&amp;$D38),15,0),IF(AND($G38="Vehicle Distance (e.g. Road Transport)",ISBLANK($N38),ISBLANK($O38)),VLOOKUP($H38,INDIRECT("Ref_EF_Vehicle_Distance"&amp;"_"&amp;$D38),15,0),IF($G38="Weight Distance (e.g. Freight Transport)",VLOOKUP($H38,INDIRECT("Ref_EF_Weight_Distance"&amp;"_"&amp;$D38),3,0),IF($G38="Custom Vehicle",VLOOKUP($H38,Tbl_vehical_Settings,2,0),IF($G38="Custom Fuel",VLOOKUP($M38,Tbl_Fuel_Settings,2,0),$AU38)))))))</f>
        <v>#REF!</v>
      </c>
      <c r="W38" s="60" t="str">
        <f>IF(OR($G38="Fuel Use",$G38="Fuel Use and Vehicle Distance"),VLOOKUP($M38,INDIRECT("Ref_EF_ByFuel"&amp;"_"&amp;$D38),5,0),IF(AND($G38="Vehicle Distance (e.g. Road Transport)",$D38="UK"),VLOOKUP($H38,Ref_EF_Vehicle_Distance_UK,5,0),IF(AND($G38="Vehicle Distance (e.g. Road Transport)",OR($D38="US",$D38="Other")),VLOOKUP($H38,INDIRECT("Ref_EF_Vehicle_Distance"&amp;"_"&amp;$D38),17,0),IF(AND($G38="Vehicle Distance (e.g. Road Transport)",ISBLANK($N38),ISBLANK($O38)),VLOOKUP($H38,INDIRECT("Ref_EF_Vehicle_Distance"&amp;"_"&amp;$D38),17,0),IF($G38="Weight Distance (e.g. Freight Transport)",VLOOKUP($H38,INDIRECT("Ref_EF_Weight_Distance"&amp;"_"&amp;$D38),5,0),IF($G38="Custom Vehicle",VLOOKUP($H38,Tbl_vehical_Settings,6,0),IF($G38="Custom Fuel",VLOOKUP($M38,Tbl_Fuel_Settings,6,0),$AV38)))))))</f>
        <v>#REF!</v>
      </c>
      <c r="X38" s="60" t="str">
        <f>IF(OR($G38="Fuel Use",$G38="Fuel Use and Vehicle Distance"),VLOOKUP($M38,INDIRECT("Ref_EF_ByFuel"&amp;"_"&amp;$D38),6,0),IF(AND($G38="Vehicle Distance (e.g. Road Transport)",$D38="UK"),VLOOKUP($H38,Ref_EF_Vehicle_Distance_UK,6,0),IF(AND($G38="Vehicle Distance (e.g. Road Transport)",OR($D38="US",$D38="Other")),VLOOKUP($H38,INDIRECT("Ref_EF_Vehicle_Distance"&amp;"_"&amp;$D38),18,0),IF(AND($G38="Vehicle Distance (e.g. Road Transport)",ISBLANK($N38),ISBLANK($O38)),VLOOKUP($H38,INDIRECT("Ref_EF_Vehicle_Distance"&amp;"_"&amp;$D38),18,0),IF($G38="Weight Distance (e.g. Freight Transport)",VLOOKUP($H38,INDIRECT("Ref_EF_Weight_Distance"&amp;"_"&amp;$D38),6,0),IF($G38="Custom Vehicle",VLOOKUP($H38,Tbl_vehical_Settings,7,0),IF($G38="Custom Fuel",VLOOKUP($M38,Tbl_Fuel_Settings,7,0),$AW38)))))))</f>
        <v>#REF!</v>
      </c>
      <c r="Y38" s="60" t="str">
        <f>IF(OR($G38="Fuel Use",$G38="Fuel Use and Vehicle Distance"),VLOOKUP($M38,INDIRECT("Ref_EF_ByFuel"&amp;"_"&amp;$D38),4,0),IF(AND($G38="Vehicle Distance (e.g. Road Transport)",$D38="UK"),VLOOKUP($H38,Ref_EF_Vehicle_Distance_UK,4,0),IF(AND($G38="Vehicle Distance (e.g. Road Transport)",OR($D38="US",$D38="Other")),VLOOKUP($H38,INDIRECT("Ref_EF_Vehicle_Distance"&amp;"_"&amp;$D38),16,0),IF(AND($G38="Vehicle Distance (e.g. Road Transport)",ISBLANK($N38),ISBLANK($O38)),VLOOKUP($H38,INDIRECT("Ref_EF_Vehicle_Distance"&amp;"_"&amp;$D38),16,0),IF($G38="Weight Distance (e.g. Freight Transport)",VLOOKUP($H38,INDIRECT("Ref_EF_Weight_Distance"&amp;"_"&amp;$D38),4,0),IF($G38="Custom Vehicle",VLOOKUP($H38,Tbl_vehical_Settings,5,0),IF($G38="Custom Fuel",VLOOKUP($M38,Tbl_Fuel_Settings,5,0),$AX38)))))))</f>
        <v>#REF!</v>
      </c>
      <c r="Z38" s="60" t="str">
        <f>IF(OR($G38="Fuel Use",$G38="Fuel Use and Vehicle Distance"),VLOOKUP($M38,INDIRECT("Ref_EF_ByFuel"&amp;"_"&amp;$D38),5,0),IF(AND($G38="Vehicle Distance (e.g. Road Transport)",$D38="UK"),VLOOKUP($H38,Ref_EF_Vehicle_Distance_UK,5,0),IF(AND($G38="Vehicle Distance (e.g. Road Transport)",OR($D38="US",$D38="Other")),VLOOKUP($H38,INDIRECT("Ref_EF_Vehicle_Distance"&amp;"_"&amp;$D38),17,0),IF(AND($G38="Vehicle Distance (e.g. Road Transport)",ISBLANK($N38),ISBLANK($O38)),VLOOKUP($H38,INDIRECT("Ref_EF_Vehicle_Distance"&amp;"_"&amp;$D38),17,0),IF($G38="Weight Distance (e.g. Freight Transport)",VLOOKUP($H38,INDIRECT("Ref_EF_Weight_Distance"&amp;"_"&amp;$D38),5,0),IF($G38="Custom Vehicle",VLOOKUP($H38,Tbl_vehical_Settings,6,0),IF($G38="Custom Fuel",VLOOKUP($M38,Tbl_Fuel_Settings,6,0),$AV38)))))))</f>
        <v>#REF!</v>
      </c>
      <c r="AA38" s="60" t="str">
        <f>IF(OR($G38="Fuel Use",$G38="Fuel Use and Vehicle Distance"),VLOOKUP($M38,INDIRECT("Ref_EF_ByFuel"&amp;"_"&amp;$D38),6,0),IF(AND($G38="Vehicle Distance (e.g. Road Transport)",$D38="UK"),VLOOKUP($H38,Ref_EF_Vehicle_Distance_UK,6,0),IF(AND($G38="Vehicle Distance (e.g. Road Transport)",OR($D38="US",$D38="Other")),VLOOKUP($H38,INDIRECT("Ref_EF_Vehicle_Distance"&amp;"_"&amp;$D38),18,0),IF(AND($G38="Vehicle Distance (e.g. Road Transport)",ISBLANK($N38),ISBLANK($O38)),VLOOKUP($H38,INDIRECT("Ref_EF_Vehicle_Distance"&amp;"_"&amp;$D38),18,0),IF($G38="Weight Distance (e.g. Freight Transport)",VLOOKUP($H38,INDIRECT("Ref_EF_Weight_Distance"&amp;"_"&amp;$D38),6,0),IF($G38="Custom Vehicle",VLOOKUP($H38,Tbl_vehical_Settings,7,0),IF($G38="Custom Fuel",VLOOKUP($M38,Tbl_Fuel_Settings,7,0),$AW38)))))))</f>
        <v>#REF!</v>
      </c>
      <c r="AB38" s="60" t="str">
        <f>IF($G38="Fuel Use",VLOOKUP($H38,INDIRECT("Ref_EF_ByFuel_CH4"&amp;"_"&amp;$D38),3,0),
IF($G38="Fuel Use and Vehicle Distance",VLOOKUP($H38,INDIRECT("Ref_EF_Vehicle_Distance"&amp;"_"&amp;$D38),3,0),IF($G38="Vehicle Distance (e.g. Road Transport)",VLOOKUP($H38,INDIRECT("Ref_EF_Vehicle_Distance"&amp;"_"&amp;$D38),IF($D38="UK",7,3),0),IF($G38="Weight Distance (e.g. Freight Transport)",VLOOKUP(VLOOKUP($H38,INDIRECT("Ref_EF_Weight_Distance"&amp;"_"&amp;$D38),8,0),INDIRECT("Ref_EF_Weight_Distance_CH4"&amp;"_"&amp;$D38),3,0),IF($G38="Custom Vehicle",VLOOKUP($H38,Tbl_vehical_Settings,3,0),IF($G38="Custom Fuel",VLOOKUP($M38,Tbl_Fuel_Settings,3,0),VLOOKUP($H38,INDIRECT("Ref_EF_Public_Transport"&amp;"_"&amp;$D38),7,0)))))))</f>
        <v>#REF!</v>
      </c>
      <c r="AC38" s="60" t="str">
        <f>IF($G38="Fuel Use",VLOOKUP($H38,INDIRECT("Ref_EF_ByFuel_CH4"&amp;"_"&amp;$D38),4,0),
IF($G38="Fuel Use and Vehicle Distance",VLOOKUP($H38,INDIRECT("Ref_EF_Vehicle_Distance"&amp;"_"&amp;$D38),4,0),IF($G38="Vehicle Distance (e.g. Road Transport)",VLOOKUP($H38,INDIRECT("Ref_EF_Vehicle_Distance"&amp;"_"&amp;$D38),IF($D38="UK",8,4),0),IF($G38="Weight Distance (e.g. Freight Transport)",VLOOKUP(VLOOKUP($H38,INDIRECT("Ref_EF_Weight_Distance"&amp;"_"&amp;$D38),8,0),INDIRECT("Ref_EF_Weight_Distance_CH4"&amp;"_"&amp;$D38),4,0),IF($G38="Custom Vehicle",VLOOKUP($H38,Tbl_vehical_Settings,6,0),IF($G38="Custom Fuel",VLOOKUP($M38,Tbl_Fuel_Settings,6,0),VLOOKUP($H38,INDIRECT("Ref_EF_Public_Transport"&amp;"_"&amp;$D38),8,0)))))))</f>
        <v>#REF!</v>
      </c>
      <c r="AD38" s="60" t="str">
        <f>IF($G38="Fuel Use",VLOOKUP($H38,INDIRECT("Ref_EF_ByFuel_CH4"&amp;"_"&amp;$D38),5,0),
IF($G38="Fuel Use and Vehicle Distance",VLOOKUP($H38,INDIRECT("Ref_EF_Vehicle_Distance"&amp;"_"&amp;$D38),5,0),IF($G38="Vehicle Distance (e.g. Road Transport)",VLOOKUP($H38,INDIRECT("Ref_EF_Vehicle_Distance"&amp;"_"&amp;$D38),IF($D38="UK",9,5),0),IF($G38="Weight Distance (e.g. Freight Transport)",VLOOKUP(VLOOKUP($H38,INDIRECT("Ref_EF_Weight_Distance"&amp;"_"&amp;$D38),8,0),INDIRECT("Ref_EF_Weight_Distance_CH4"&amp;"_"&amp;$D38),5,0),IF($G38="Custom Vehicle",VLOOKUP($H38,Tbl_vehical_Settings,7,0),IF($G38="Custom Fuel",VLOOKUP($M38,Tbl_Fuel_Settings,7,0),VLOOKUP($H38,INDIRECT("Ref_EF_Public_Transport"&amp;"_"&amp;$D38),9,0)))))))</f>
        <v>#REF!</v>
      </c>
      <c r="AE38" s="60" t="str">
        <f>IF($G38="Fuel Use",VLOOKUP($H38,INDIRECT("Ref_EF_ByFuel_CH4"&amp;"_"&amp;$D38),6,0),
IF($G38="Fuel Use and Vehicle Distance",VLOOKUP($H38,INDIRECT("Ref_EF_Vehicle_Distance"&amp;"_"&amp;$D38),6,0),IF($G38="Vehicle Distance (e.g. Road Transport)",VLOOKUP($H38,INDIRECT("Ref_EF_Vehicle_Distance"&amp;"_"&amp;$D38),IF($D38="UK",10,6),0),IF($G38="Weight Distance (e.g. Freight Transport)",VLOOKUP(VLOOKUP($H38,INDIRECT("Ref_EF_Weight_Distance"&amp;"_"&amp;$D38),8,0),INDIRECT("Ref_EF_Weight_Distance_CH4"&amp;"_"&amp;$D38),6,0),IF($G38="Custom Vehicle",VLOOKUP($H38,Tbl_vehical_Settings,4,0),IF($G38="Custom Fuel",VLOOKUP($M38,Tbl_Fuel_Settings,4,0),VLOOKUP($H38,INDIRECT("Ref_EF_Public_Transport"&amp;"_"&amp;$D38),10,0)))))))</f>
        <v>#REF!</v>
      </c>
      <c r="AF38" s="60" t="str">
        <f>IF($G38="Fuel Use",VLOOKUP($H38,INDIRECT("Ref_EF_ByFuel_CH4"&amp;"_"&amp;$D38),7,0),
IF($G38="Fuel Use and Vehicle Distance",VLOOKUP($H38,INDIRECT("Ref_EF_Vehicle_Distance"&amp;"_"&amp;$D38),7,0),IF($G38="Vehicle Distance (e.g. Road Transport)",VLOOKUP($H38,INDIRECT("Ref_EF_Vehicle_Distance"&amp;"_"&amp;$D38),IF($D38="UK",11,7),0),IF($G38="Weight Distance (e.g. Freight Transport)",VLOOKUP(VLOOKUP($H38,INDIRECT("Ref_EF_Weight_Distance"&amp;"_"&amp;$D38),8,0),INDIRECT("Ref_EF_Weight_Distance_CH4"&amp;"_"&amp;$D38),7,0),IF($G38="Custom Vehicle",VLOOKUP($H38,Tbl_vehical_Settings,6,0),IF($G38="Custom Fuel",VLOOKUP($M38,Tbl_Fuel_Settings,6,0),VLOOKUP($H38,INDIRECT("Ref_EF_Public_Transport"&amp;"_"&amp;$D38),11,0)))))))</f>
        <v>#REF!</v>
      </c>
      <c r="AG38" s="60" t="str">
        <f>IF($G38="Fuel Use",VLOOKUP($H38,INDIRECT("Ref_EF_ByFuel_CH4"&amp;"_"&amp;$D38),8,0),
IF($G38="Fuel Use and Vehicle Distance",VLOOKUP($H38,INDIRECT("Ref_EF_Vehicle_Distance"&amp;"_"&amp;$D38),8,0),IF($G38="Vehicle Distance (e.g. Road Transport)",VLOOKUP($H38,INDIRECT("Ref_EF_Vehicle_Distance"&amp;"_"&amp;$D38),IF($D38="UK",12,8),0),IF($G38="Weight Distance (e.g. Freight Transport)",VLOOKUP(VLOOKUP($H38,INDIRECT("Ref_EF_Weight_Distance"&amp;"_"&amp;$D38),8,0),INDIRECT("Ref_EF_Weight_Distance_CH4"&amp;"_"&amp;$D38),8,0),IF($G38="Custom Vehicle",VLOOKUP($H38,Tbl_vehical_Settings,7,0),IF($G38="Custom Fuel",VLOOKUP($M38,Tbl_Fuel_Settings,7,0),VLOOKUP($H38,INDIRECT("Ref_EF_Public_Transport"&amp;"_"&amp;$D38),12,0)))))))</f>
        <v>#REF!</v>
      </c>
      <c r="AH38" s="60" t="str">
        <f t="array" ref="AH38">INDEX(Ref_Master_Unit_Table,MATCH($W38,REF_To_Unit,0),MATCH('Reference - Lookup and Unit'!$A$11,Ref_From_Units,0))</f>
        <v>#REF!</v>
      </c>
      <c r="AI38" s="60" t="str">
        <f t="array" ref="AI38">INDEX(Ref_Master_Unit_Table,MATCH(IF(AND($D38="UK",$G38="Vehicle Distance (e.g. Road Transport)"),$L38,IF(ISBLANK($O38),$L38,$O38)),Ref_From_Units,0),MATCH($X38,REF_To_Unit,0))</f>
        <v>#N/A</v>
      </c>
      <c r="AJ38" s="60" t="str">
        <f t="array" ref="AJ38">INDEX(Ref_Master_Unit_Table,MATCH($Z38,REF_To_Unit,0),MATCH('Reference - Lookup and Unit'!$A$11,Ref_From_Units,0))</f>
        <v>#REF!</v>
      </c>
      <c r="AK38" s="60" t="str">
        <f t="array" ref="AK38">INDEX(Ref_Master_Unit_Table,MATCH(IF(AND($D38="UK",$G38="Vehicle Distance (e.g. Road Transport)"),$L38,IF(ISBLANK($O38),$L38,$O38)),Ref_From_Units,0),MATCH($AA38,REF_To_Unit,0))</f>
        <v>#N/A</v>
      </c>
      <c r="AL38" s="60" t="str">
        <f t="array" ref="AL38">INDEX(Ref_Master_Unit_Table,MATCH($AC38,REF_To_Unit,0),MATCH('Reference - Lookup and Unit'!$A$11,Ref_From_Units,0))</f>
        <v>#REF!</v>
      </c>
      <c r="AM38" s="60" t="str">
        <f t="array" ref="AM38">INDEX(Ref_Master_Unit_Table,MATCH(IF(OR($G38="Fuel Use",$G38="Custom Fuel"),$O38,$L38),Ref_From_Units,0),MATCH($AD38,REF_To_Unit,0))</f>
        <v>#N/A</v>
      </c>
      <c r="AN38" s="60" t="str">
        <f t="array" ref="AN38">INDEX(Ref_Master_Unit_Table,MATCH($AF38,REF_To_Unit,0),MATCH('Reference - Lookup and Unit'!$A$11,Ref_From_Units,0))</f>
        <v>#REF!</v>
      </c>
      <c r="AO38" s="60" t="str">
        <f t="array" ref="AO38">INDEX(Ref_Master_Unit_Table,MATCH(IF(OR($G38="Fuel Use",$G38="Custom Fuel"),$O38,$L38),Ref_From_Units,0),MATCH($AD38,REF_To_Unit,0))</f>
        <v>#N/A</v>
      </c>
      <c r="AP38" s="60" t="str">
        <f>VLOOKUP("CO2",INDIRECT(IF(Setting_IPCC_GWP_VERSION="1995 IPCC Second Assessment Report (SAR)","Ref_EF_IPCC_GWP_95",IF(Setting_IPCC_GWP_VERSION="2001 IPCC Third Assessment Report (TAR)","Ref_EF_IPCC_GWP_2001","Ref_EF_IPCC_GWP_2007"))),2,0)</f>
        <v>1.0000000000</v>
      </c>
      <c r="AQ3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8" s="61" t="str">
        <f>VLOOKUP("Biofuel CO2",INDIRECT(IF(Setting_IPCC_GWP_VERSION="1995 IPCC Second Assessment Report (SAR)","Ref_EF_IPCC_GWP_95",IF(Setting_IPCC_GWP_VERSION="2001 IPCC Third Assessment Report (TAR)","Ref_EF_IPCC_GWP_2001","Ref_EF_IPCC_GWP_2007"))),2,0)</f>
        <v>1.0000000000</v>
      </c>
      <c r="AT38" s="62" t="str">
        <f t="shared" si="6"/>
        <v>Ref_DD_vehicle_Passenger_</v>
      </c>
      <c r="AU38" s="62" t="str">
        <f t="shared" si="7"/>
        <v>#REF!</v>
      </c>
      <c r="AV38" s="62" t="str">
        <f t="shared" si="8"/>
        <v>#REF!</v>
      </c>
      <c r="AW38" s="62" t="str">
        <f t="shared" si="9"/>
        <v>#REF!</v>
      </c>
      <c r="AX38" s="62" t="str">
        <f t="shared" si="10"/>
        <v>#REF!</v>
      </c>
      <c r="AY38" s="62" t="str">
        <f t="shared" si="11"/>
        <v>FALSE</v>
      </c>
      <c r="AZ38" s="62" t="str">
        <f t="shared" si="12"/>
        <v/>
      </c>
      <c r="BA38" s="62" t="str">
        <f t="shared" si="13"/>
        <v/>
      </c>
      <c r="BB38" s="62" t="str">
        <f t="shared" si="14"/>
        <v/>
      </c>
      <c r="BC38" s="62" t="str">
        <f t="shared" si="15"/>
        <v/>
      </c>
      <c r="BD38" s="62" t="str">
        <f t="shared" si="16"/>
        <v/>
      </c>
      <c r="BE38" s="62" t="str">
        <f t="shared" si="17"/>
        <v/>
      </c>
      <c r="BF38" s="62" t="str">
        <f t="shared" si="18"/>
        <v/>
      </c>
      <c r="BG38" s="62" t="str">
        <f t="shared" si="19"/>
        <v/>
      </c>
      <c r="BH38" s="62" t="str">
        <f t="shared" si="20"/>
        <v/>
      </c>
      <c r="BI38" s="62" t="str">
        <f t="shared" si="21"/>
        <v/>
      </c>
      <c r="BJ38" s="62" t="str">
        <f t="shared" si="22"/>
        <v/>
      </c>
      <c r="BK38" s="62" t="str">
        <f t="shared" si="23"/>
        <v/>
      </c>
      <c r="BL38" s="62" t="str">
        <f t="shared" si="24"/>
        <v/>
      </c>
      <c r="BM38" s="63" t="str">
        <f t="shared" si="25"/>
        <v/>
      </c>
      <c r="BN38" s="62" t="str">
        <f t="shared" si="26"/>
        <v/>
      </c>
      <c r="BO38" s="62" t="str">
        <f t="shared" si="27"/>
        <v/>
      </c>
      <c r="BP38" s="62" t="str">
        <f t="shared" si="28"/>
        <v/>
      </c>
      <c r="BQ38" s="62" t="str">
        <f t="shared" si="29"/>
        <v/>
      </c>
      <c r="BR38" s="62" t="str">
        <f t="shared" si="30"/>
        <v/>
      </c>
      <c r="BS38" s="62" t="str">
        <f t="shared" si="31"/>
        <v/>
      </c>
      <c r="BT38" s="62" t="str">
        <f t="shared" si="32"/>
        <v/>
      </c>
      <c r="BU38" s="62" t="str">
        <f t="shared" si="33"/>
        <v/>
      </c>
      <c r="BV38" s="62" t="str">
        <f t="shared" si="34"/>
        <v/>
      </c>
      <c r="BW38" s="62" t="str">
        <f t="shared" si="35"/>
        <v/>
      </c>
      <c r="BX38" s="62" t="str">
        <f t="shared" si="36"/>
        <v/>
      </c>
      <c r="BY38" s="62" t="str">
        <f t="shared" si="37"/>
        <v/>
      </c>
      <c r="BZ38" s="62" t="str">
        <f t="shared" si="38"/>
        <v/>
      </c>
      <c r="CA38" s="62" t="str">
        <f t="shared" si="39"/>
        <v/>
      </c>
      <c r="CB38" s="62" t="str">
        <f t="shared" si="40"/>
        <v/>
      </c>
      <c r="CC38" s="62" t="str">
        <f t="shared" si="41"/>
        <v/>
      </c>
      <c r="CD38" s="62" t="str">
        <f t="shared" si="42"/>
        <v/>
      </c>
      <c r="CE38" s="62" t="str">
        <f t="shared" si="43"/>
        <v/>
      </c>
      <c r="CF38" s="62" t="str">
        <f t="shared" si="44"/>
        <v/>
      </c>
      <c r="CG38" s="62" t="str">
        <f t="shared" si="45"/>
        <v/>
      </c>
      <c r="CH38" s="62" t="str">
        <f t="shared" si="46"/>
        <v/>
      </c>
      <c r="CI38" s="62" t="str">
        <f t="shared" si="47"/>
        <v/>
      </c>
      <c r="CJ38" s="62" t="str">
        <f t="shared" si="48"/>
        <v/>
      </c>
      <c r="CK38" s="62" t="str">
        <f t="shared" si="49"/>
        <v/>
      </c>
      <c r="CL38" s="62" t="str">
        <f t="shared" si="50"/>
        <v/>
      </c>
      <c r="CM38" s="62" t="str">
        <f t="shared" si="51"/>
        <v/>
      </c>
      <c r="CN38" s="62" t="str">
        <f t="shared" si="52"/>
        <v/>
      </c>
      <c r="CO38" s="62" t="str">
        <f t="shared" si="53"/>
        <v/>
      </c>
      <c r="CP38" s="64" t="str">
        <f t="shared" si="54"/>
        <v>Ref_DD_DistanceUnit</v>
      </c>
      <c r="CQ38" s="62" t="str">
        <f t="shared" si="55"/>
        <v/>
      </c>
      <c r="CR38" s="64" t="str">
        <f t="shared" si="56"/>
        <v/>
      </c>
      <c r="CS38" s="65"/>
      <c r="CT38" s="8"/>
      <c r="CU38" s="8"/>
      <c r="CV38" s="8"/>
      <c r="CW38" s="8"/>
      <c r="CX38" s="8"/>
      <c r="CY38" s="8"/>
      <c r="CZ38" s="8"/>
      <c r="DA38" s="8"/>
      <c r="DB38" s="8"/>
      <c r="DC38" s="8"/>
      <c r="DD38" s="8"/>
      <c r="DE38" s="8"/>
      <c r="DF38" s="8"/>
      <c r="DG38" s="8"/>
      <c r="DH38" s="8"/>
      <c r="DI38" s="8"/>
      <c r="DJ38" s="8"/>
      <c r="DK38" s="8"/>
      <c r="DL38" s="8"/>
    </row>
    <row r="39" ht="18.0" customHeight="1">
      <c r="A39" s="8"/>
      <c r="B39" s="87"/>
      <c r="C39" s="79"/>
      <c r="D39" s="79"/>
      <c r="E39" s="79"/>
      <c r="F39" s="79"/>
      <c r="G39" s="79"/>
      <c r="H39" s="79"/>
      <c r="I39" s="80"/>
      <c r="J39" s="80"/>
      <c r="K39" s="80"/>
      <c r="L39" s="79"/>
      <c r="M39" s="79"/>
      <c r="N39" s="80"/>
      <c r="O39" s="79"/>
      <c r="P39" s="81"/>
      <c r="Q39" s="82" t="str">
        <f t="shared" si="1"/>
        <v/>
      </c>
      <c r="R39" s="82" t="str">
        <f t="shared" si="2"/>
        <v/>
      </c>
      <c r="S39" s="82" t="str">
        <f t="shared" si="3"/>
        <v/>
      </c>
      <c r="T39" s="82" t="str">
        <f t="shared" si="4"/>
        <v>0</v>
      </c>
      <c r="U39" s="83" t="str">
        <f t="shared" si="5"/>
        <v/>
      </c>
      <c r="V39" s="60" t="str">
        <f>IF(OR($G39="Fuel Use",$G39="Fuel Use and Vehicle Distance"),VLOOKUP($M39,INDIRECT("Ref_EF_ByFuel"&amp;"_"&amp;$D39),3,0),IF(AND($G39="Vehicle Distance (e.g. Road Transport)",$D39="UK"),VLOOKUP($H39,Ref_EF_Vehicle_Distance_UK,3,0),IF(AND($G39="Vehicle Distance (e.g. Road Transport)",OR($D39="US",$D39="Other")),VLOOKUP($H39,INDIRECT("Ref_EF_Vehicle_Distance"&amp;"_"&amp;$D39),15,0),IF(AND($G39="Vehicle Distance (e.g. Road Transport)",ISBLANK($N39),ISBLANK($O39)),VLOOKUP($H39,INDIRECT("Ref_EF_Vehicle_Distance"&amp;"_"&amp;$D39),15,0),IF($G39="Weight Distance (e.g. Freight Transport)",VLOOKUP($H39,INDIRECT("Ref_EF_Weight_Distance"&amp;"_"&amp;$D39),3,0),IF($G39="Custom Vehicle",VLOOKUP($H39,Tbl_vehical_Settings,2,0),IF($G39="Custom Fuel",VLOOKUP($M39,Tbl_Fuel_Settings,2,0),$AU39)))))))</f>
        <v>#REF!</v>
      </c>
      <c r="W39" s="60" t="str">
        <f>IF(OR($G39="Fuel Use",$G39="Fuel Use and Vehicle Distance"),VLOOKUP($M39,INDIRECT("Ref_EF_ByFuel"&amp;"_"&amp;$D39),5,0),IF(AND($G39="Vehicle Distance (e.g. Road Transport)",$D39="UK"),VLOOKUP($H39,Ref_EF_Vehicle_Distance_UK,5,0),IF(AND($G39="Vehicle Distance (e.g. Road Transport)",OR($D39="US",$D39="Other")),VLOOKUP($H39,INDIRECT("Ref_EF_Vehicle_Distance"&amp;"_"&amp;$D39),17,0),IF(AND($G39="Vehicle Distance (e.g. Road Transport)",ISBLANK($N39),ISBLANK($O39)),VLOOKUP($H39,INDIRECT("Ref_EF_Vehicle_Distance"&amp;"_"&amp;$D39),17,0),IF($G39="Weight Distance (e.g. Freight Transport)",VLOOKUP($H39,INDIRECT("Ref_EF_Weight_Distance"&amp;"_"&amp;$D39),5,0),IF($G39="Custom Vehicle",VLOOKUP($H39,Tbl_vehical_Settings,6,0),IF($G39="Custom Fuel",VLOOKUP($M39,Tbl_Fuel_Settings,6,0),$AV39)))))))</f>
        <v>#REF!</v>
      </c>
      <c r="X39" s="60" t="str">
        <f>IF(OR($G39="Fuel Use",$G39="Fuel Use and Vehicle Distance"),VLOOKUP($M39,INDIRECT("Ref_EF_ByFuel"&amp;"_"&amp;$D39),6,0),IF(AND($G39="Vehicle Distance (e.g. Road Transport)",$D39="UK"),VLOOKUP($H39,Ref_EF_Vehicle_Distance_UK,6,0),IF(AND($G39="Vehicle Distance (e.g. Road Transport)",OR($D39="US",$D39="Other")),VLOOKUP($H39,INDIRECT("Ref_EF_Vehicle_Distance"&amp;"_"&amp;$D39),18,0),IF(AND($G39="Vehicle Distance (e.g. Road Transport)",ISBLANK($N39),ISBLANK($O39)),VLOOKUP($H39,INDIRECT("Ref_EF_Vehicle_Distance"&amp;"_"&amp;$D39),18,0),IF($G39="Weight Distance (e.g. Freight Transport)",VLOOKUP($H39,INDIRECT("Ref_EF_Weight_Distance"&amp;"_"&amp;$D39),6,0),IF($G39="Custom Vehicle",VLOOKUP($H39,Tbl_vehical_Settings,7,0),IF($G39="Custom Fuel",VLOOKUP($M39,Tbl_Fuel_Settings,7,0),$AW39)))))))</f>
        <v>#REF!</v>
      </c>
      <c r="Y39" s="60" t="str">
        <f>IF(OR($G39="Fuel Use",$G39="Fuel Use and Vehicle Distance"),VLOOKUP($M39,INDIRECT("Ref_EF_ByFuel"&amp;"_"&amp;$D39),4,0),IF(AND($G39="Vehicle Distance (e.g. Road Transport)",$D39="UK"),VLOOKUP($H39,Ref_EF_Vehicle_Distance_UK,4,0),IF(AND($G39="Vehicle Distance (e.g. Road Transport)",OR($D39="US",$D39="Other")),VLOOKUP($H39,INDIRECT("Ref_EF_Vehicle_Distance"&amp;"_"&amp;$D39),16,0),IF(AND($G39="Vehicle Distance (e.g. Road Transport)",ISBLANK($N39),ISBLANK($O39)),VLOOKUP($H39,INDIRECT("Ref_EF_Vehicle_Distance"&amp;"_"&amp;$D39),16,0),IF($G39="Weight Distance (e.g. Freight Transport)",VLOOKUP($H39,INDIRECT("Ref_EF_Weight_Distance"&amp;"_"&amp;$D39),4,0),IF($G39="Custom Vehicle",VLOOKUP($H39,Tbl_vehical_Settings,5,0),IF($G39="Custom Fuel",VLOOKUP($M39,Tbl_Fuel_Settings,5,0),$AX39)))))))</f>
        <v>#REF!</v>
      </c>
      <c r="Z39" s="60" t="str">
        <f>IF(OR($G39="Fuel Use",$G39="Fuel Use and Vehicle Distance"),VLOOKUP($M39,INDIRECT("Ref_EF_ByFuel"&amp;"_"&amp;$D39),5,0),IF(AND($G39="Vehicle Distance (e.g. Road Transport)",$D39="UK"),VLOOKUP($H39,Ref_EF_Vehicle_Distance_UK,5,0),IF(AND($G39="Vehicle Distance (e.g. Road Transport)",OR($D39="US",$D39="Other")),VLOOKUP($H39,INDIRECT("Ref_EF_Vehicle_Distance"&amp;"_"&amp;$D39),17,0),IF(AND($G39="Vehicle Distance (e.g. Road Transport)",ISBLANK($N39),ISBLANK($O39)),VLOOKUP($H39,INDIRECT("Ref_EF_Vehicle_Distance"&amp;"_"&amp;$D39),17,0),IF($G39="Weight Distance (e.g. Freight Transport)",VLOOKUP($H39,INDIRECT("Ref_EF_Weight_Distance"&amp;"_"&amp;$D39),5,0),IF($G39="Custom Vehicle",VLOOKUP($H39,Tbl_vehical_Settings,6,0),IF($G39="Custom Fuel",VLOOKUP($M39,Tbl_Fuel_Settings,6,0),$AV39)))))))</f>
        <v>#REF!</v>
      </c>
      <c r="AA39" s="60" t="str">
        <f>IF(OR($G39="Fuel Use",$G39="Fuel Use and Vehicle Distance"),VLOOKUP($M39,INDIRECT("Ref_EF_ByFuel"&amp;"_"&amp;$D39),6,0),IF(AND($G39="Vehicle Distance (e.g. Road Transport)",$D39="UK"),VLOOKUP($H39,Ref_EF_Vehicle_Distance_UK,6,0),IF(AND($G39="Vehicle Distance (e.g. Road Transport)",OR($D39="US",$D39="Other")),VLOOKUP($H39,INDIRECT("Ref_EF_Vehicle_Distance"&amp;"_"&amp;$D39),18,0),IF(AND($G39="Vehicle Distance (e.g. Road Transport)",ISBLANK($N39),ISBLANK($O39)),VLOOKUP($H39,INDIRECT("Ref_EF_Vehicle_Distance"&amp;"_"&amp;$D39),18,0),IF($G39="Weight Distance (e.g. Freight Transport)",VLOOKUP($H39,INDIRECT("Ref_EF_Weight_Distance"&amp;"_"&amp;$D39),6,0),IF($G39="Custom Vehicle",VLOOKUP($H39,Tbl_vehical_Settings,7,0),IF($G39="Custom Fuel",VLOOKUP($M39,Tbl_Fuel_Settings,7,0),$AW39)))))))</f>
        <v>#REF!</v>
      </c>
      <c r="AB39" s="60" t="str">
        <f>IF($G39="Fuel Use",VLOOKUP($H39,INDIRECT("Ref_EF_ByFuel_CH4"&amp;"_"&amp;$D39),3,0),
IF($G39="Fuel Use and Vehicle Distance",VLOOKUP($H39,INDIRECT("Ref_EF_Vehicle_Distance"&amp;"_"&amp;$D39),3,0),IF($G39="Vehicle Distance (e.g. Road Transport)",VLOOKUP($H39,INDIRECT("Ref_EF_Vehicle_Distance"&amp;"_"&amp;$D39),IF($D39="UK",7,3),0),IF($G39="Weight Distance (e.g. Freight Transport)",VLOOKUP(VLOOKUP($H39,INDIRECT("Ref_EF_Weight_Distance"&amp;"_"&amp;$D39),8,0),INDIRECT("Ref_EF_Weight_Distance_CH4"&amp;"_"&amp;$D39),3,0),IF($G39="Custom Vehicle",VLOOKUP($H39,Tbl_vehical_Settings,3,0),IF($G39="Custom Fuel",VLOOKUP($M39,Tbl_Fuel_Settings,3,0),VLOOKUP($H39,INDIRECT("Ref_EF_Public_Transport"&amp;"_"&amp;$D39),7,0)))))))</f>
        <v>#REF!</v>
      </c>
      <c r="AC39" s="60" t="str">
        <f>IF($G39="Fuel Use",VLOOKUP($H39,INDIRECT("Ref_EF_ByFuel_CH4"&amp;"_"&amp;$D39),4,0),
IF($G39="Fuel Use and Vehicle Distance",VLOOKUP($H39,INDIRECT("Ref_EF_Vehicle_Distance"&amp;"_"&amp;$D39),4,0),IF($G39="Vehicle Distance (e.g. Road Transport)",VLOOKUP($H39,INDIRECT("Ref_EF_Vehicle_Distance"&amp;"_"&amp;$D39),IF($D39="UK",8,4),0),IF($G39="Weight Distance (e.g. Freight Transport)",VLOOKUP(VLOOKUP($H39,INDIRECT("Ref_EF_Weight_Distance"&amp;"_"&amp;$D39),8,0),INDIRECT("Ref_EF_Weight_Distance_CH4"&amp;"_"&amp;$D39),4,0),IF($G39="Custom Vehicle",VLOOKUP($H39,Tbl_vehical_Settings,6,0),IF($G39="Custom Fuel",VLOOKUP($M39,Tbl_Fuel_Settings,6,0),VLOOKUP($H39,INDIRECT("Ref_EF_Public_Transport"&amp;"_"&amp;$D39),8,0)))))))</f>
        <v>#REF!</v>
      </c>
      <c r="AD39" s="60" t="str">
        <f>IF($G39="Fuel Use",VLOOKUP($H39,INDIRECT("Ref_EF_ByFuel_CH4"&amp;"_"&amp;$D39),5,0),
IF($G39="Fuel Use and Vehicle Distance",VLOOKUP($H39,INDIRECT("Ref_EF_Vehicle_Distance"&amp;"_"&amp;$D39),5,0),IF($G39="Vehicle Distance (e.g. Road Transport)",VLOOKUP($H39,INDIRECT("Ref_EF_Vehicle_Distance"&amp;"_"&amp;$D39),IF($D39="UK",9,5),0),IF($G39="Weight Distance (e.g. Freight Transport)",VLOOKUP(VLOOKUP($H39,INDIRECT("Ref_EF_Weight_Distance"&amp;"_"&amp;$D39),8,0),INDIRECT("Ref_EF_Weight_Distance_CH4"&amp;"_"&amp;$D39),5,0),IF($G39="Custom Vehicle",VLOOKUP($H39,Tbl_vehical_Settings,7,0),IF($G39="Custom Fuel",VLOOKUP($M39,Tbl_Fuel_Settings,7,0),VLOOKUP($H39,INDIRECT("Ref_EF_Public_Transport"&amp;"_"&amp;$D39),9,0)))))))</f>
        <v>#REF!</v>
      </c>
      <c r="AE39" s="60" t="str">
        <f>IF($G39="Fuel Use",VLOOKUP($H39,INDIRECT("Ref_EF_ByFuel_CH4"&amp;"_"&amp;$D39),6,0),
IF($G39="Fuel Use and Vehicle Distance",VLOOKUP($H39,INDIRECT("Ref_EF_Vehicle_Distance"&amp;"_"&amp;$D39),6,0),IF($G39="Vehicle Distance (e.g. Road Transport)",VLOOKUP($H39,INDIRECT("Ref_EF_Vehicle_Distance"&amp;"_"&amp;$D39),IF($D39="UK",10,6),0),IF($G39="Weight Distance (e.g. Freight Transport)",VLOOKUP(VLOOKUP($H39,INDIRECT("Ref_EF_Weight_Distance"&amp;"_"&amp;$D39),8,0),INDIRECT("Ref_EF_Weight_Distance_CH4"&amp;"_"&amp;$D39),6,0),IF($G39="Custom Vehicle",VLOOKUP($H39,Tbl_vehical_Settings,4,0),IF($G39="Custom Fuel",VLOOKUP($M39,Tbl_Fuel_Settings,4,0),VLOOKUP($H39,INDIRECT("Ref_EF_Public_Transport"&amp;"_"&amp;$D39),10,0)))))))</f>
        <v>#REF!</v>
      </c>
      <c r="AF39" s="60" t="str">
        <f>IF($G39="Fuel Use",VLOOKUP($H39,INDIRECT("Ref_EF_ByFuel_CH4"&amp;"_"&amp;$D39),7,0),
IF($G39="Fuel Use and Vehicle Distance",VLOOKUP($H39,INDIRECT("Ref_EF_Vehicle_Distance"&amp;"_"&amp;$D39),7,0),IF($G39="Vehicle Distance (e.g. Road Transport)",VLOOKUP($H39,INDIRECT("Ref_EF_Vehicle_Distance"&amp;"_"&amp;$D39),IF($D39="UK",11,7),0),IF($G39="Weight Distance (e.g. Freight Transport)",VLOOKUP(VLOOKUP($H39,INDIRECT("Ref_EF_Weight_Distance"&amp;"_"&amp;$D39),8,0),INDIRECT("Ref_EF_Weight_Distance_CH4"&amp;"_"&amp;$D39),7,0),IF($G39="Custom Vehicle",VLOOKUP($H39,Tbl_vehical_Settings,6,0),IF($G39="Custom Fuel",VLOOKUP($M39,Tbl_Fuel_Settings,6,0),VLOOKUP($H39,INDIRECT("Ref_EF_Public_Transport"&amp;"_"&amp;$D39),11,0)))))))</f>
        <v>#REF!</v>
      </c>
      <c r="AG39" s="60" t="str">
        <f>IF($G39="Fuel Use",VLOOKUP($H39,INDIRECT("Ref_EF_ByFuel_CH4"&amp;"_"&amp;$D39),8,0),
IF($G39="Fuel Use and Vehicle Distance",VLOOKUP($H39,INDIRECT("Ref_EF_Vehicle_Distance"&amp;"_"&amp;$D39),8,0),IF($G39="Vehicle Distance (e.g. Road Transport)",VLOOKUP($H39,INDIRECT("Ref_EF_Vehicle_Distance"&amp;"_"&amp;$D39),IF($D39="UK",12,8),0),IF($G39="Weight Distance (e.g. Freight Transport)",VLOOKUP(VLOOKUP($H39,INDIRECT("Ref_EF_Weight_Distance"&amp;"_"&amp;$D39),8,0),INDIRECT("Ref_EF_Weight_Distance_CH4"&amp;"_"&amp;$D39),8,0),IF($G39="Custom Vehicle",VLOOKUP($H39,Tbl_vehical_Settings,7,0),IF($G39="Custom Fuel",VLOOKUP($M39,Tbl_Fuel_Settings,7,0),VLOOKUP($H39,INDIRECT("Ref_EF_Public_Transport"&amp;"_"&amp;$D39),12,0)))))))</f>
        <v>#REF!</v>
      </c>
      <c r="AH39" s="60" t="str">
        <f t="array" ref="AH39">INDEX(Ref_Master_Unit_Table,MATCH($W39,REF_To_Unit,0),MATCH('Reference - Lookup and Unit'!$A$11,Ref_From_Units,0))</f>
        <v>#REF!</v>
      </c>
      <c r="AI39" s="60" t="str">
        <f t="array" ref="AI39">INDEX(Ref_Master_Unit_Table,MATCH(IF(AND($D39="UK",$G39="Vehicle Distance (e.g. Road Transport)"),$L39,IF(ISBLANK($O39),$L39,$O39)),Ref_From_Units,0),MATCH($X39,REF_To_Unit,0))</f>
        <v>#N/A</v>
      </c>
      <c r="AJ39" s="60" t="str">
        <f t="array" ref="AJ39">INDEX(Ref_Master_Unit_Table,MATCH($Z39,REF_To_Unit,0),MATCH('Reference - Lookup and Unit'!$A$11,Ref_From_Units,0))</f>
        <v>#REF!</v>
      </c>
      <c r="AK39" s="60" t="str">
        <f t="array" ref="AK39">INDEX(Ref_Master_Unit_Table,MATCH(IF(AND($D39="UK",$G39="Vehicle Distance (e.g. Road Transport)"),$L39,IF(ISBLANK($O39),$L39,$O39)),Ref_From_Units,0),MATCH($AA39,REF_To_Unit,0))</f>
        <v>#N/A</v>
      </c>
      <c r="AL39" s="60" t="str">
        <f t="array" ref="AL39">INDEX(Ref_Master_Unit_Table,MATCH($AC39,REF_To_Unit,0),MATCH('Reference - Lookup and Unit'!$A$11,Ref_From_Units,0))</f>
        <v>#REF!</v>
      </c>
      <c r="AM39" s="60" t="str">
        <f t="array" ref="AM39">INDEX(Ref_Master_Unit_Table,MATCH(IF(OR($G39="Fuel Use",$G39="Custom Fuel"),$O39,$L39),Ref_From_Units,0),MATCH($AD39,REF_To_Unit,0))</f>
        <v>#N/A</v>
      </c>
      <c r="AN39" s="60" t="str">
        <f t="array" ref="AN39">INDEX(Ref_Master_Unit_Table,MATCH($AF39,REF_To_Unit,0),MATCH('Reference - Lookup and Unit'!$A$11,Ref_From_Units,0))</f>
        <v>#REF!</v>
      </c>
      <c r="AO39" s="60" t="str">
        <f t="array" ref="AO39">INDEX(Ref_Master_Unit_Table,MATCH(IF(OR($G39="Fuel Use",$G39="Custom Fuel"),$O39,$L39),Ref_From_Units,0),MATCH($AD39,REF_To_Unit,0))</f>
        <v>#N/A</v>
      </c>
      <c r="AP39" s="60" t="str">
        <f>VLOOKUP("CO2",INDIRECT(IF(Setting_IPCC_GWP_VERSION="1995 IPCC Second Assessment Report (SAR)","Ref_EF_IPCC_GWP_95",IF(Setting_IPCC_GWP_VERSION="2001 IPCC Third Assessment Report (TAR)","Ref_EF_IPCC_GWP_2001","Ref_EF_IPCC_GWP_2007"))),2,0)</f>
        <v>1.0000000000</v>
      </c>
      <c r="AQ3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3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39" s="61" t="str">
        <f>VLOOKUP("Biofuel CO2",INDIRECT(IF(Setting_IPCC_GWP_VERSION="1995 IPCC Second Assessment Report (SAR)","Ref_EF_IPCC_GWP_95",IF(Setting_IPCC_GWP_VERSION="2001 IPCC Third Assessment Report (TAR)","Ref_EF_IPCC_GWP_2001","Ref_EF_IPCC_GWP_2007"))),2,0)</f>
        <v>1.0000000000</v>
      </c>
      <c r="AT39" s="62" t="str">
        <f t="shared" si="6"/>
        <v>Ref_DD_vehicle_Passenger_</v>
      </c>
      <c r="AU39" s="62" t="str">
        <f t="shared" si="7"/>
        <v>#REF!</v>
      </c>
      <c r="AV39" s="62" t="str">
        <f t="shared" si="8"/>
        <v>#REF!</v>
      </c>
      <c r="AW39" s="62" t="str">
        <f t="shared" si="9"/>
        <v>#REF!</v>
      </c>
      <c r="AX39" s="62" t="str">
        <f t="shared" si="10"/>
        <v>#REF!</v>
      </c>
      <c r="AY39" s="62" t="str">
        <f t="shared" si="11"/>
        <v>FALSE</v>
      </c>
      <c r="AZ39" s="62" t="str">
        <f t="shared" si="12"/>
        <v/>
      </c>
      <c r="BA39" s="62" t="str">
        <f t="shared" si="13"/>
        <v/>
      </c>
      <c r="BB39" s="62" t="str">
        <f t="shared" si="14"/>
        <v/>
      </c>
      <c r="BC39" s="62" t="str">
        <f t="shared" si="15"/>
        <v/>
      </c>
      <c r="BD39" s="62" t="str">
        <f t="shared" si="16"/>
        <v/>
      </c>
      <c r="BE39" s="62" t="str">
        <f t="shared" si="17"/>
        <v/>
      </c>
      <c r="BF39" s="62" t="str">
        <f t="shared" si="18"/>
        <v/>
      </c>
      <c r="BG39" s="62" t="str">
        <f t="shared" si="19"/>
        <v/>
      </c>
      <c r="BH39" s="62" t="str">
        <f t="shared" si="20"/>
        <v/>
      </c>
      <c r="BI39" s="62" t="str">
        <f t="shared" si="21"/>
        <v/>
      </c>
      <c r="BJ39" s="62" t="str">
        <f t="shared" si="22"/>
        <v/>
      </c>
      <c r="BK39" s="62" t="str">
        <f t="shared" si="23"/>
        <v/>
      </c>
      <c r="BL39" s="62" t="str">
        <f t="shared" si="24"/>
        <v/>
      </c>
      <c r="BM39" s="63" t="str">
        <f t="shared" si="25"/>
        <v/>
      </c>
      <c r="BN39" s="62" t="str">
        <f t="shared" si="26"/>
        <v/>
      </c>
      <c r="BO39" s="62" t="str">
        <f t="shared" si="27"/>
        <v/>
      </c>
      <c r="BP39" s="62" t="str">
        <f t="shared" si="28"/>
        <v/>
      </c>
      <c r="BQ39" s="62" t="str">
        <f t="shared" si="29"/>
        <v/>
      </c>
      <c r="BR39" s="62" t="str">
        <f t="shared" si="30"/>
        <v/>
      </c>
      <c r="BS39" s="62" t="str">
        <f t="shared" si="31"/>
        <v/>
      </c>
      <c r="BT39" s="62" t="str">
        <f t="shared" si="32"/>
        <v/>
      </c>
      <c r="BU39" s="62" t="str">
        <f t="shared" si="33"/>
        <v/>
      </c>
      <c r="BV39" s="62" t="str">
        <f t="shared" si="34"/>
        <v/>
      </c>
      <c r="BW39" s="62" t="str">
        <f t="shared" si="35"/>
        <v/>
      </c>
      <c r="BX39" s="62" t="str">
        <f t="shared" si="36"/>
        <v/>
      </c>
      <c r="BY39" s="62" t="str">
        <f t="shared" si="37"/>
        <v/>
      </c>
      <c r="BZ39" s="62" t="str">
        <f t="shared" si="38"/>
        <v/>
      </c>
      <c r="CA39" s="62" t="str">
        <f t="shared" si="39"/>
        <v/>
      </c>
      <c r="CB39" s="62" t="str">
        <f t="shared" si="40"/>
        <v/>
      </c>
      <c r="CC39" s="62" t="str">
        <f t="shared" si="41"/>
        <v/>
      </c>
      <c r="CD39" s="62" t="str">
        <f t="shared" si="42"/>
        <v/>
      </c>
      <c r="CE39" s="62" t="str">
        <f t="shared" si="43"/>
        <v/>
      </c>
      <c r="CF39" s="62" t="str">
        <f t="shared" si="44"/>
        <v/>
      </c>
      <c r="CG39" s="62" t="str">
        <f t="shared" si="45"/>
        <v/>
      </c>
      <c r="CH39" s="62" t="str">
        <f t="shared" si="46"/>
        <v/>
      </c>
      <c r="CI39" s="62" t="str">
        <f t="shared" si="47"/>
        <v/>
      </c>
      <c r="CJ39" s="62" t="str">
        <f t="shared" si="48"/>
        <v/>
      </c>
      <c r="CK39" s="62" t="str">
        <f t="shared" si="49"/>
        <v/>
      </c>
      <c r="CL39" s="62" t="str">
        <f t="shared" si="50"/>
        <v/>
      </c>
      <c r="CM39" s="62" t="str">
        <f t="shared" si="51"/>
        <v/>
      </c>
      <c r="CN39" s="62" t="str">
        <f t="shared" si="52"/>
        <v/>
      </c>
      <c r="CO39" s="62" t="str">
        <f t="shared" si="53"/>
        <v/>
      </c>
      <c r="CP39" s="64" t="str">
        <f t="shared" si="54"/>
        <v>Ref_DD_DistanceUnit</v>
      </c>
      <c r="CQ39" s="62" t="str">
        <f t="shared" si="55"/>
        <v/>
      </c>
      <c r="CR39" s="64" t="str">
        <f t="shared" si="56"/>
        <v/>
      </c>
      <c r="CS39" s="65"/>
      <c r="CT39" s="8"/>
      <c r="CU39" s="8"/>
      <c r="CV39" s="8"/>
      <c r="CW39" s="8"/>
      <c r="CX39" s="8"/>
      <c r="CY39" s="8"/>
      <c r="CZ39" s="8"/>
      <c r="DA39" s="8"/>
      <c r="DB39" s="8"/>
      <c r="DC39" s="8"/>
      <c r="DD39" s="8"/>
      <c r="DE39" s="8"/>
      <c r="DF39" s="8"/>
      <c r="DG39" s="8"/>
      <c r="DH39" s="8"/>
      <c r="DI39" s="8"/>
      <c r="DJ39" s="8"/>
      <c r="DK39" s="8"/>
      <c r="DL39" s="8"/>
    </row>
    <row r="40" ht="18.0" customHeight="1">
      <c r="A40" s="8"/>
      <c r="B40" s="87"/>
      <c r="C40" s="79"/>
      <c r="D40" s="79"/>
      <c r="E40" s="79"/>
      <c r="F40" s="79"/>
      <c r="G40" s="79"/>
      <c r="H40" s="79"/>
      <c r="I40" s="80"/>
      <c r="J40" s="80"/>
      <c r="K40" s="80"/>
      <c r="L40" s="79"/>
      <c r="M40" s="79"/>
      <c r="N40" s="80"/>
      <c r="O40" s="79"/>
      <c r="P40" s="81"/>
      <c r="Q40" s="82" t="str">
        <f t="shared" si="1"/>
        <v/>
      </c>
      <c r="R40" s="82" t="str">
        <f t="shared" si="2"/>
        <v/>
      </c>
      <c r="S40" s="82" t="str">
        <f t="shared" si="3"/>
        <v/>
      </c>
      <c r="T40" s="82" t="str">
        <f t="shared" si="4"/>
        <v>0</v>
      </c>
      <c r="U40" s="83" t="str">
        <f t="shared" si="5"/>
        <v/>
      </c>
      <c r="V40" s="60" t="str">
        <f>IF(OR($G40="Fuel Use",$G40="Fuel Use and Vehicle Distance"),VLOOKUP($M40,INDIRECT("Ref_EF_ByFuel"&amp;"_"&amp;$D40),3,0),IF(AND($G40="Vehicle Distance (e.g. Road Transport)",$D40="UK"),VLOOKUP($H40,Ref_EF_Vehicle_Distance_UK,3,0),IF(AND($G40="Vehicle Distance (e.g. Road Transport)",OR($D40="US",$D40="Other")),VLOOKUP($H40,INDIRECT("Ref_EF_Vehicle_Distance"&amp;"_"&amp;$D40),15,0),IF(AND($G40="Vehicle Distance (e.g. Road Transport)",ISBLANK($N40),ISBLANK($O40)),VLOOKUP($H40,INDIRECT("Ref_EF_Vehicle_Distance"&amp;"_"&amp;$D40),15,0),IF($G40="Weight Distance (e.g. Freight Transport)",VLOOKUP($H40,INDIRECT("Ref_EF_Weight_Distance"&amp;"_"&amp;$D40),3,0),IF($G40="Custom Vehicle",VLOOKUP($H40,Tbl_vehical_Settings,2,0),IF($G40="Custom Fuel",VLOOKUP($M40,Tbl_Fuel_Settings,2,0),$AU40)))))))</f>
        <v>#REF!</v>
      </c>
      <c r="W40" s="60" t="str">
        <f>IF(OR($G40="Fuel Use",$G40="Fuel Use and Vehicle Distance"),VLOOKUP($M40,INDIRECT("Ref_EF_ByFuel"&amp;"_"&amp;$D40),5,0),IF(AND($G40="Vehicle Distance (e.g. Road Transport)",$D40="UK"),VLOOKUP($H40,Ref_EF_Vehicle_Distance_UK,5,0),IF(AND($G40="Vehicle Distance (e.g. Road Transport)",OR($D40="US",$D40="Other")),VLOOKUP($H40,INDIRECT("Ref_EF_Vehicle_Distance"&amp;"_"&amp;$D40),17,0),IF(AND($G40="Vehicle Distance (e.g. Road Transport)",ISBLANK($N40),ISBLANK($O40)),VLOOKUP($H40,INDIRECT("Ref_EF_Vehicle_Distance"&amp;"_"&amp;$D40),17,0),IF($G40="Weight Distance (e.g. Freight Transport)",VLOOKUP($H40,INDIRECT("Ref_EF_Weight_Distance"&amp;"_"&amp;$D40),5,0),IF($G40="Custom Vehicle",VLOOKUP($H40,Tbl_vehical_Settings,6,0),IF($G40="Custom Fuel",VLOOKUP($M40,Tbl_Fuel_Settings,6,0),$AV40)))))))</f>
        <v>#REF!</v>
      </c>
      <c r="X40" s="60" t="str">
        <f>IF(OR($G40="Fuel Use",$G40="Fuel Use and Vehicle Distance"),VLOOKUP($M40,INDIRECT("Ref_EF_ByFuel"&amp;"_"&amp;$D40),6,0),IF(AND($G40="Vehicle Distance (e.g. Road Transport)",$D40="UK"),VLOOKUP($H40,Ref_EF_Vehicle_Distance_UK,6,0),IF(AND($G40="Vehicle Distance (e.g. Road Transport)",OR($D40="US",$D40="Other")),VLOOKUP($H40,INDIRECT("Ref_EF_Vehicle_Distance"&amp;"_"&amp;$D40),18,0),IF(AND($G40="Vehicle Distance (e.g. Road Transport)",ISBLANK($N40),ISBLANK($O40)),VLOOKUP($H40,INDIRECT("Ref_EF_Vehicle_Distance"&amp;"_"&amp;$D40),18,0),IF($G40="Weight Distance (e.g. Freight Transport)",VLOOKUP($H40,INDIRECT("Ref_EF_Weight_Distance"&amp;"_"&amp;$D40),6,0),IF($G40="Custom Vehicle",VLOOKUP($H40,Tbl_vehical_Settings,7,0),IF($G40="Custom Fuel",VLOOKUP($M40,Tbl_Fuel_Settings,7,0),$AW40)))))))</f>
        <v>#REF!</v>
      </c>
      <c r="Y40" s="60" t="str">
        <f>IF(OR($G40="Fuel Use",$G40="Fuel Use and Vehicle Distance"),VLOOKUP($M40,INDIRECT("Ref_EF_ByFuel"&amp;"_"&amp;$D40),4,0),IF(AND($G40="Vehicle Distance (e.g. Road Transport)",$D40="UK"),VLOOKUP($H40,Ref_EF_Vehicle_Distance_UK,4,0),IF(AND($G40="Vehicle Distance (e.g. Road Transport)",OR($D40="US",$D40="Other")),VLOOKUP($H40,INDIRECT("Ref_EF_Vehicle_Distance"&amp;"_"&amp;$D40),16,0),IF(AND($G40="Vehicle Distance (e.g. Road Transport)",ISBLANK($N40),ISBLANK($O40)),VLOOKUP($H40,INDIRECT("Ref_EF_Vehicle_Distance"&amp;"_"&amp;$D40),16,0),IF($G40="Weight Distance (e.g. Freight Transport)",VLOOKUP($H40,INDIRECT("Ref_EF_Weight_Distance"&amp;"_"&amp;$D40),4,0),IF($G40="Custom Vehicle",VLOOKUP($H40,Tbl_vehical_Settings,5,0),IF($G40="Custom Fuel",VLOOKUP($M40,Tbl_Fuel_Settings,5,0),$AX40)))))))</f>
        <v>#REF!</v>
      </c>
      <c r="Z40" s="60" t="str">
        <f>IF(OR($G40="Fuel Use",$G40="Fuel Use and Vehicle Distance"),VLOOKUP($M40,INDIRECT("Ref_EF_ByFuel"&amp;"_"&amp;$D40),5,0),IF(AND($G40="Vehicle Distance (e.g. Road Transport)",$D40="UK"),VLOOKUP($H40,Ref_EF_Vehicle_Distance_UK,5,0),IF(AND($G40="Vehicle Distance (e.g. Road Transport)",OR($D40="US",$D40="Other")),VLOOKUP($H40,INDIRECT("Ref_EF_Vehicle_Distance"&amp;"_"&amp;$D40),17,0),IF(AND($G40="Vehicle Distance (e.g. Road Transport)",ISBLANK($N40),ISBLANK($O40)),VLOOKUP($H40,INDIRECT("Ref_EF_Vehicle_Distance"&amp;"_"&amp;$D40),17,0),IF($G40="Weight Distance (e.g. Freight Transport)",VLOOKUP($H40,INDIRECT("Ref_EF_Weight_Distance"&amp;"_"&amp;$D40),5,0),IF($G40="Custom Vehicle",VLOOKUP($H40,Tbl_vehical_Settings,6,0),IF($G40="Custom Fuel",VLOOKUP($M40,Tbl_Fuel_Settings,6,0),$AV40)))))))</f>
        <v>#REF!</v>
      </c>
      <c r="AA40" s="60" t="str">
        <f>IF(OR($G40="Fuel Use",$G40="Fuel Use and Vehicle Distance"),VLOOKUP($M40,INDIRECT("Ref_EF_ByFuel"&amp;"_"&amp;$D40),6,0),IF(AND($G40="Vehicle Distance (e.g. Road Transport)",$D40="UK"),VLOOKUP($H40,Ref_EF_Vehicle_Distance_UK,6,0),IF(AND($G40="Vehicle Distance (e.g. Road Transport)",OR($D40="US",$D40="Other")),VLOOKUP($H40,INDIRECT("Ref_EF_Vehicle_Distance"&amp;"_"&amp;$D40),18,0),IF(AND($G40="Vehicle Distance (e.g. Road Transport)",ISBLANK($N40),ISBLANK($O40)),VLOOKUP($H40,INDIRECT("Ref_EF_Vehicle_Distance"&amp;"_"&amp;$D40),18,0),IF($G40="Weight Distance (e.g. Freight Transport)",VLOOKUP($H40,INDIRECT("Ref_EF_Weight_Distance"&amp;"_"&amp;$D40),6,0),IF($G40="Custom Vehicle",VLOOKUP($H40,Tbl_vehical_Settings,7,0),IF($G40="Custom Fuel",VLOOKUP($M40,Tbl_Fuel_Settings,7,0),$AW40)))))))</f>
        <v>#REF!</v>
      </c>
      <c r="AB40" s="60" t="str">
        <f>IF($G40="Fuel Use",VLOOKUP($H40,INDIRECT("Ref_EF_ByFuel_CH4"&amp;"_"&amp;$D40),3,0),
IF($G40="Fuel Use and Vehicle Distance",VLOOKUP($H40,INDIRECT("Ref_EF_Vehicle_Distance"&amp;"_"&amp;$D40),3,0),IF($G40="Vehicle Distance (e.g. Road Transport)",VLOOKUP($H40,INDIRECT("Ref_EF_Vehicle_Distance"&amp;"_"&amp;$D40),IF($D40="UK",7,3),0),IF($G40="Weight Distance (e.g. Freight Transport)",VLOOKUP(VLOOKUP($H40,INDIRECT("Ref_EF_Weight_Distance"&amp;"_"&amp;$D40),8,0),INDIRECT("Ref_EF_Weight_Distance_CH4"&amp;"_"&amp;$D40),3,0),IF($G40="Custom Vehicle",VLOOKUP($H40,Tbl_vehical_Settings,3,0),IF($G40="Custom Fuel",VLOOKUP($M40,Tbl_Fuel_Settings,3,0),VLOOKUP($H40,INDIRECT("Ref_EF_Public_Transport"&amp;"_"&amp;$D40),7,0)))))))</f>
        <v>#REF!</v>
      </c>
      <c r="AC40" s="60" t="str">
        <f>IF($G40="Fuel Use",VLOOKUP($H40,INDIRECT("Ref_EF_ByFuel_CH4"&amp;"_"&amp;$D40),4,0),
IF($G40="Fuel Use and Vehicle Distance",VLOOKUP($H40,INDIRECT("Ref_EF_Vehicle_Distance"&amp;"_"&amp;$D40),4,0),IF($G40="Vehicle Distance (e.g. Road Transport)",VLOOKUP($H40,INDIRECT("Ref_EF_Vehicle_Distance"&amp;"_"&amp;$D40),IF($D40="UK",8,4),0),IF($G40="Weight Distance (e.g. Freight Transport)",VLOOKUP(VLOOKUP($H40,INDIRECT("Ref_EF_Weight_Distance"&amp;"_"&amp;$D40),8,0),INDIRECT("Ref_EF_Weight_Distance_CH4"&amp;"_"&amp;$D40),4,0),IF($G40="Custom Vehicle",VLOOKUP($H40,Tbl_vehical_Settings,6,0),IF($G40="Custom Fuel",VLOOKUP($M40,Tbl_Fuel_Settings,6,0),VLOOKUP($H40,INDIRECT("Ref_EF_Public_Transport"&amp;"_"&amp;$D40),8,0)))))))</f>
        <v>#REF!</v>
      </c>
      <c r="AD40" s="60" t="str">
        <f>IF($G40="Fuel Use",VLOOKUP($H40,INDIRECT("Ref_EF_ByFuel_CH4"&amp;"_"&amp;$D40),5,0),
IF($G40="Fuel Use and Vehicle Distance",VLOOKUP($H40,INDIRECT("Ref_EF_Vehicle_Distance"&amp;"_"&amp;$D40),5,0),IF($G40="Vehicle Distance (e.g. Road Transport)",VLOOKUP($H40,INDIRECT("Ref_EF_Vehicle_Distance"&amp;"_"&amp;$D40),IF($D40="UK",9,5),0),IF($G40="Weight Distance (e.g. Freight Transport)",VLOOKUP(VLOOKUP($H40,INDIRECT("Ref_EF_Weight_Distance"&amp;"_"&amp;$D40),8,0),INDIRECT("Ref_EF_Weight_Distance_CH4"&amp;"_"&amp;$D40),5,0),IF($G40="Custom Vehicle",VLOOKUP($H40,Tbl_vehical_Settings,7,0),IF($G40="Custom Fuel",VLOOKUP($M40,Tbl_Fuel_Settings,7,0),VLOOKUP($H40,INDIRECT("Ref_EF_Public_Transport"&amp;"_"&amp;$D40),9,0)))))))</f>
        <v>#REF!</v>
      </c>
      <c r="AE40" s="60" t="str">
        <f>IF($G40="Fuel Use",VLOOKUP($H40,INDIRECT("Ref_EF_ByFuel_CH4"&amp;"_"&amp;$D40),6,0),
IF($G40="Fuel Use and Vehicle Distance",VLOOKUP($H40,INDIRECT("Ref_EF_Vehicle_Distance"&amp;"_"&amp;$D40),6,0),IF($G40="Vehicle Distance (e.g. Road Transport)",VLOOKUP($H40,INDIRECT("Ref_EF_Vehicle_Distance"&amp;"_"&amp;$D40),IF($D40="UK",10,6),0),IF($G40="Weight Distance (e.g. Freight Transport)",VLOOKUP(VLOOKUP($H40,INDIRECT("Ref_EF_Weight_Distance"&amp;"_"&amp;$D40),8,0),INDIRECT("Ref_EF_Weight_Distance_CH4"&amp;"_"&amp;$D40),6,0),IF($G40="Custom Vehicle",VLOOKUP($H40,Tbl_vehical_Settings,4,0),IF($G40="Custom Fuel",VLOOKUP($M40,Tbl_Fuel_Settings,4,0),VLOOKUP($H40,INDIRECT("Ref_EF_Public_Transport"&amp;"_"&amp;$D40),10,0)))))))</f>
        <v>#REF!</v>
      </c>
      <c r="AF40" s="60" t="str">
        <f>IF($G40="Fuel Use",VLOOKUP($H40,INDIRECT("Ref_EF_ByFuel_CH4"&amp;"_"&amp;$D40),7,0),
IF($G40="Fuel Use and Vehicle Distance",VLOOKUP($H40,INDIRECT("Ref_EF_Vehicle_Distance"&amp;"_"&amp;$D40),7,0),IF($G40="Vehicle Distance (e.g. Road Transport)",VLOOKUP($H40,INDIRECT("Ref_EF_Vehicle_Distance"&amp;"_"&amp;$D40),IF($D40="UK",11,7),0),IF($G40="Weight Distance (e.g. Freight Transport)",VLOOKUP(VLOOKUP($H40,INDIRECT("Ref_EF_Weight_Distance"&amp;"_"&amp;$D40),8,0),INDIRECT("Ref_EF_Weight_Distance_CH4"&amp;"_"&amp;$D40),7,0),IF($G40="Custom Vehicle",VLOOKUP($H40,Tbl_vehical_Settings,6,0),IF($G40="Custom Fuel",VLOOKUP($M40,Tbl_Fuel_Settings,6,0),VLOOKUP($H40,INDIRECT("Ref_EF_Public_Transport"&amp;"_"&amp;$D40),11,0)))))))</f>
        <v>#REF!</v>
      </c>
      <c r="AG40" s="60" t="str">
        <f>IF($G40="Fuel Use",VLOOKUP($H40,INDIRECT("Ref_EF_ByFuel_CH4"&amp;"_"&amp;$D40),8,0),
IF($G40="Fuel Use and Vehicle Distance",VLOOKUP($H40,INDIRECT("Ref_EF_Vehicle_Distance"&amp;"_"&amp;$D40),8,0),IF($G40="Vehicle Distance (e.g. Road Transport)",VLOOKUP($H40,INDIRECT("Ref_EF_Vehicle_Distance"&amp;"_"&amp;$D40),IF($D40="UK",12,8),0),IF($G40="Weight Distance (e.g. Freight Transport)",VLOOKUP(VLOOKUP($H40,INDIRECT("Ref_EF_Weight_Distance"&amp;"_"&amp;$D40),8,0),INDIRECT("Ref_EF_Weight_Distance_CH4"&amp;"_"&amp;$D40),8,0),IF($G40="Custom Vehicle",VLOOKUP($H40,Tbl_vehical_Settings,7,0),IF($G40="Custom Fuel",VLOOKUP($M40,Tbl_Fuel_Settings,7,0),VLOOKUP($H40,INDIRECT("Ref_EF_Public_Transport"&amp;"_"&amp;$D40),12,0)))))))</f>
        <v>#REF!</v>
      </c>
      <c r="AH40" s="60" t="str">
        <f t="array" ref="AH40">INDEX(Ref_Master_Unit_Table,MATCH($W40,REF_To_Unit,0),MATCH('Reference - Lookup and Unit'!$A$11,Ref_From_Units,0))</f>
        <v>#REF!</v>
      </c>
      <c r="AI40" s="60" t="str">
        <f t="array" ref="AI40">INDEX(Ref_Master_Unit_Table,MATCH(IF(AND($D40="UK",$G40="Vehicle Distance (e.g. Road Transport)"),$L40,IF(ISBLANK($O40),$L40,$O40)),Ref_From_Units,0),MATCH($X40,REF_To_Unit,0))</f>
        <v>#N/A</v>
      </c>
      <c r="AJ40" s="60" t="str">
        <f t="array" ref="AJ40">INDEX(Ref_Master_Unit_Table,MATCH($Z40,REF_To_Unit,0),MATCH('Reference - Lookup and Unit'!$A$11,Ref_From_Units,0))</f>
        <v>#REF!</v>
      </c>
      <c r="AK40" s="60" t="str">
        <f t="array" ref="AK40">INDEX(Ref_Master_Unit_Table,MATCH(IF(AND($D40="UK",$G40="Vehicle Distance (e.g. Road Transport)"),$L40,IF(ISBLANK($O40),$L40,$O40)),Ref_From_Units,0),MATCH($AA40,REF_To_Unit,0))</f>
        <v>#N/A</v>
      </c>
      <c r="AL40" s="60" t="str">
        <f t="array" ref="AL40">INDEX(Ref_Master_Unit_Table,MATCH($AC40,REF_To_Unit,0),MATCH('Reference - Lookup and Unit'!$A$11,Ref_From_Units,0))</f>
        <v>#REF!</v>
      </c>
      <c r="AM40" s="60" t="str">
        <f t="array" ref="AM40">INDEX(Ref_Master_Unit_Table,MATCH(IF(OR($G40="Fuel Use",$G40="Custom Fuel"),$O40,$L40),Ref_From_Units,0),MATCH($AD40,REF_To_Unit,0))</f>
        <v>#N/A</v>
      </c>
      <c r="AN40" s="60" t="str">
        <f t="array" ref="AN40">INDEX(Ref_Master_Unit_Table,MATCH($AF40,REF_To_Unit,0),MATCH('Reference - Lookup and Unit'!$A$11,Ref_From_Units,0))</f>
        <v>#REF!</v>
      </c>
      <c r="AO40" s="60" t="str">
        <f t="array" ref="AO40">INDEX(Ref_Master_Unit_Table,MATCH(IF(OR($G40="Fuel Use",$G40="Custom Fuel"),$O40,$L40),Ref_From_Units,0),MATCH($AD40,REF_To_Unit,0))</f>
        <v>#N/A</v>
      </c>
      <c r="AP40" s="60" t="str">
        <f>VLOOKUP("CO2",INDIRECT(IF(Setting_IPCC_GWP_VERSION="1995 IPCC Second Assessment Report (SAR)","Ref_EF_IPCC_GWP_95",IF(Setting_IPCC_GWP_VERSION="2001 IPCC Third Assessment Report (TAR)","Ref_EF_IPCC_GWP_2001","Ref_EF_IPCC_GWP_2007"))),2,0)</f>
        <v>1.0000000000</v>
      </c>
      <c r="AQ4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0" s="61" t="str">
        <f>VLOOKUP("Biofuel CO2",INDIRECT(IF(Setting_IPCC_GWP_VERSION="1995 IPCC Second Assessment Report (SAR)","Ref_EF_IPCC_GWP_95",IF(Setting_IPCC_GWP_VERSION="2001 IPCC Third Assessment Report (TAR)","Ref_EF_IPCC_GWP_2001","Ref_EF_IPCC_GWP_2007"))),2,0)</f>
        <v>1.0000000000</v>
      </c>
      <c r="AT40" s="62" t="str">
        <f t="shared" si="6"/>
        <v>Ref_DD_vehicle_Passenger_</v>
      </c>
      <c r="AU40" s="62" t="str">
        <f t="shared" si="7"/>
        <v>#REF!</v>
      </c>
      <c r="AV40" s="62" t="str">
        <f t="shared" si="8"/>
        <v>#REF!</v>
      </c>
      <c r="AW40" s="62" t="str">
        <f t="shared" si="9"/>
        <v>#REF!</v>
      </c>
      <c r="AX40" s="62" t="str">
        <f t="shared" si="10"/>
        <v>#REF!</v>
      </c>
      <c r="AY40" s="62" t="str">
        <f t="shared" si="11"/>
        <v>FALSE</v>
      </c>
      <c r="AZ40" s="62" t="str">
        <f t="shared" si="12"/>
        <v/>
      </c>
      <c r="BA40" s="62" t="str">
        <f t="shared" si="13"/>
        <v/>
      </c>
      <c r="BB40" s="62" t="str">
        <f t="shared" si="14"/>
        <v/>
      </c>
      <c r="BC40" s="62" t="str">
        <f t="shared" si="15"/>
        <v/>
      </c>
      <c r="BD40" s="62" t="str">
        <f t="shared" si="16"/>
        <v/>
      </c>
      <c r="BE40" s="62" t="str">
        <f t="shared" si="17"/>
        <v/>
      </c>
      <c r="BF40" s="62" t="str">
        <f t="shared" si="18"/>
        <v/>
      </c>
      <c r="BG40" s="62" t="str">
        <f t="shared" si="19"/>
        <v/>
      </c>
      <c r="BH40" s="62" t="str">
        <f t="shared" si="20"/>
        <v/>
      </c>
      <c r="BI40" s="62" t="str">
        <f t="shared" si="21"/>
        <v/>
      </c>
      <c r="BJ40" s="62" t="str">
        <f t="shared" si="22"/>
        <v/>
      </c>
      <c r="BK40" s="62" t="str">
        <f t="shared" si="23"/>
        <v/>
      </c>
      <c r="BL40" s="62" t="str">
        <f t="shared" si="24"/>
        <v/>
      </c>
      <c r="BM40" s="63" t="str">
        <f t="shared" si="25"/>
        <v/>
      </c>
      <c r="BN40" s="62" t="str">
        <f t="shared" si="26"/>
        <v/>
      </c>
      <c r="BO40" s="62" t="str">
        <f t="shared" si="27"/>
        <v/>
      </c>
      <c r="BP40" s="62" t="str">
        <f t="shared" si="28"/>
        <v/>
      </c>
      <c r="BQ40" s="62" t="str">
        <f t="shared" si="29"/>
        <v/>
      </c>
      <c r="BR40" s="62" t="str">
        <f t="shared" si="30"/>
        <v/>
      </c>
      <c r="BS40" s="62" t="str">
        <f t="shared" si="31"/>
        <v/>
      </c>
      <c r="BT40" s="62" t="str">
        <f t="shared" si="32"/>
        <v/>
      </c>
      <c r="BU40" s="62" t="str">
        <f t="shared" si="33"/>
        <v/>
      </c>
      <c r="BV40" s="62" t="str">
        <f t="shared" si="34"/>
        <v/>
      </c>
      <c r="BW40" s="62" t="str">
        <f t="shared" si="35"/>
        <v/>
      </c>
      <c r="BX40" s="62" t="str">
        <f t="shared" si="36"/>
        <v/>
      </c>
      <c r="BY40" s="62" t="str">
        <f t="shared" si="37"/>
        <v/>
      </c>
      <c r="BZ40" s="62" t="str">
        <f t="shared" si="38"/>
        <v/>
      </c>
      <c r="CA40" s="62" t="str">
        <f t="shared" si="39"/>
        <v/>
      </c>
      <c r="CB40" s="62" t="str">
        <f t="shared" si="40"/>
        <v/>
      </c>
      <c r="CC40" s="62" t="str">
        <f t="shared" si="41"/>
        <v/>
      </c>
      <c r="CD40" s="62" t="str">
        <f t="shared" si="42"/>
        <v/>
      </c>
      <c r="CE40" s="62" t="str">
        <f t="shared" si="43"/>
        <v/>
      </c>
      <c r="CF40" s="62" t="str">
        <f t="shared" si="44"/>
        <v/>
      </c>
      <c r="CG40" s="62" t="str">
        <f t="shared" si="45"/>
        <v/>
      </c>
      <c r="CH40" s="62" t="str">
        <f t="shared" si="46"/>
        <v/>
      </c>
      <c r="CI40" s="62" t="str">
        <f t="shared" si="47"/>
        <v/>
      </c>
      <c r="CJ40" s="62" t="str">
        <f t="shared" si="48"/>
        <v/>
      </c>
      <c r="CK40" s="62" t="str">
        <f t="shared" si="49"/>
        <v/>
      </c>
      <c r="CL40" s="62" t="str">
        <f t="shared" si="50"/>
        <v/>
      </c>
      <c r="CM40" s="62" t="str">
        <f t="shared" si="51"/>
        <v/>
      </c>
      <c r="CN40" s="62" t="str">
        <f t="shared" si="52"/>
        <v/>
      </c>
      <c r="CO40" s="62" t="str">
        <f t="shared" si="53"/>
        <v/>
      </c>
      <c r="CP40" s="64" t="str">
        <f t="shared" si="54"/>
        <v>Ref_DD_DistanceUnit</v>
      </c>
      <c r="CQ40" s="62" t="str">
        <f t="shared" si="55"/>
        <v/>
      </c>
      <c r="CR40" s="64" t="str">
        <f t="shared" si="56"/>
        <v/>
      </c>
      <c r="CS40" s="65"/>
      <c r="CT40" s="8"/>
      <c r="CU40" s="8"/>
      <c r="CV40" s="8"/>
      <c r="CW40" s="8"/>
      <c r="CX40" s="8"/>
      <c r="CY40" s="8"/>
      <c r="CZ40" s="8"/>
      <c r="DA40" s="8"/>
      <c r="DB40" s="8"/>
      <c r="DC40" s="8"/>
      <c r="DD40" s="8"/>
      <c r="DE40" s="8"/>
      <c r="DF40" s="8"/>
      <c r="DG40" s="8"/>
      <c r="DH40" s="8"/>
      <c r="DI40" s="8"/>
      <c r="DJ40" s="8"/>
      <c r="DK40" s="8"/>
      <c r="DL40" s="8"/>
    </row>
    <row r="41" ht="18.0" customHeight="1">
      <c r="A41" s="8"/>
      <c r="B41" s="87"/>
      <c r="C41" s="79"/>
      <c r="D41" s="79"/>
      <c r="E41" s="79"/>
      <c r="F41" s="79"/>
      <c r="G41" s="79"/>
      <c r="H41" s="79"/>
      <c r="I41" s="80"/>
      <c r="J41" s="80"/>
      <c r="K41" s="80"/>
      <c r="L41" s="79"/>
      <c r="M41" s="79"/>
      <c r="N41" s="80"/>
      <c r="O41" s="79"/>
      <c r="P41" s="81"/>
      <c r="Q41" s="82" t="str">
        <f t="shared" si="1"/>
        <v/>
      </c>
      <c r="R41" s="82" t="str">
        <f t="shared" si="2"/>
        <v/>
      </c>
      <c r="S41" s="82" t="str">
        <f t="shared" si="3"/>
        <v/>
      </c>
      <c r="T41" s="82" t="str">
        <f t="shared" si="4"/>
        <v>0</v>
      </c>
      <c r="U41" s="83" t="str">
        <f t="shared" si="5"/>
        <v/>
      </c>
      <c r="V41" s="60" t="str">
        <f>IF(OR($G41="Fuel Use",$G41="Fuel Use and Vehicle Distance"),VLOOKUP($M41,INDIRECT("Ref_EF_ByFuel"&amp;"_"&amp;$D41),3,0),IF(AND($G41="Vehicle Distance (e.g. Road Transport)",$D41="UK"),VLOOKUP($H41,Ref_EF_Vehicle_Distance_UK,3,0),IF(AND($G41="Vehicle Distance (e.g. Road Transport)",OR($D41="US",$D41="Other")),VLOOKUP($H41,INDIRECT("Ref_EF_Vehicle_Distance"&amp;"_"&amp;$D41),15,0),IF(AND($G41="Vehicle Distance (e.g. Road Transport)",ISBLANK($N41),ISBLANK($O41)),VLOOKUP($H41,INDIRECT("Ref_EF_Vehicle_Distance"&amp;"_"&amp;$D41),15,0),IF($G41="Weight Distance (e.g. Freight Transport)",VLOOKUP($H41,INDIRECT("Ref_EF_Weight_Distance"&amp;"_"&amp;$D41),3,0),IF($G41="Custom Vehicle",VLOOKUP($H41,Tbl_vehical_Settings,2,0),IF($G41="Custom Fuel",VLOOKUP($M41,Tbl_Fuel_Settings,2,0),$AU41)))))))</f>
        <v>#REF!</v>
      </c>
      <c r="W41" s="60" t="str">
        <f>IF(OR($G41="Fuel Use",$G41="Fuel Use and Vehicle Distance"),VLOOKUP($M41,INDIRECT("Ref_EF_ByFuel"&amp;"_"&amp;$D41),5,0),IF(AND($G41="Vehicle Distance (e.g. Road Transport)",$D41="UK"),VLOOKUP($H41,Ref_EF_Vehicle_Distance_UK,5,0),IF(AND($G41="Vehicle Distance (e.g. Road Transport)",OR($D41="US",$D41="Other")),VLOOKUP($H41,INDIRECT("Ref_EF_Vehicle_Distance"&amp;"_"&amp;$D41),17,0),IF(AND($G41="Vehicle Distance (e.g. Road Transport)",ISBLANK($N41),ISBLANK($O41)),VLOOKUP($H41,INDIRECT("Ref_EF_Vehicle_Distance"&amp;"_"&amp;$D41),17,0),IF($G41="Weight Distance (e.g. Freight Transport)",VLOOKUP($H41,INDIRECT("Ref_EF_Weight_Distance"&amp;"_"&amp;$D41),5,0),IF($G41="Custom Vehicle",VLOOKUP($H41,Tbl_vehical_Settings,6,0),IF($G41="Custom Fuel",VLOOKUP($M41,Tbl_Fuel_Settings,6,0),$AV41)))))))</f>
        <v>#REF!</v>
      </c>
      <c r="X41" s="60" t="str">
        <f>IF(OR($G41="Fuel Use",$G41="Fuel Use and Vehicle Distance"),VLOOKUP($M41,INDIRECT("Ref_EF_ByFuel"&amp;"_"&amp;$D41),6,0),IF(AND($G41="Vehicle Distance (e.g. Road Transport)",$D41="UK"),VLOOKUP($H41,Ref_EF_Vehicle_Distance_UK,6,0),IF(AND($G41="Vehicle Distance (e.g. Road Transport)",OR($D41="US",$D41="Other")),VLOOKUP($H41,INDIRECT("Ref_EF_Vehicle_Distance"&amp;"_"&amp;$D41),18,0),IF(AND($G41="Vehicle Distance (e.g. Road Transport)",ISBLANK($N41),ISBLANK($O41)),VLOOKUP($H41,INDIRECT("Ref_EF_Vehicle_Distance"&amp;"_"&amp;$D41),18,0),IF($G41="Weight Distance (e.g. Freight Transport)",VLOOKUP($H41,INDIRECT("Ref_EF_Weight_Distance"&amp;"_"&amp;$D41),6,0),IF($G41="Custom Vehicle",VLOOKUP($H41,Tbl_vehical_Settings,7,0),IF($G41="Custom Fuel",VLOOKUP($M41,Tbl_Fuel_Settings,7,0),$AW41)))))))</f>
        <v>#REF!</v>
      </c>
      <c r="Y41" s="60" t="str">
        <f>IF(OR($G41="Fuel Use",$G41="Fuel Use and Vehicle Distance"),VLOOKUP($M41,INDIRECT("Ref_EF_ByFuel"&amp;"_"&amp;$D41),4,0),IF(AND($G41="Vehicle Distance (e.g. Road Transport)",$D41="UK"),VLOOKUP($H41,Ref_EF_Vehicle_Distance_UK,4,0),IF(AND($G41="Vehicle Distance (e.g. Road Transport)",OR($D41="US",$D41="Other")),VLOOKUP($H41,INDIRECT("Ref_EF_Vehicle_Distance"&amp;"_"&amp;$D41),16,0),IF(AND($G41="Vehicle Distance (e.g. Road Transport)",ISBLANK($N41),ISBLANK($O41)),VLOOKUP($H41,INDIRECT("Ref_EF_Vehicle_Distance"&amp;"_"&amp;$D41),16,0),IF($G41="Weight Distance (e.g. Freight Transport)",VLOOKUP($H41,INDIRECT("Ref_EF_Weight_Distance"&amp;"_"&amp;$D41),4,0),IF($G41="Custom Vehicle",VLOOKUP($H41,Tbl_vehical_Settings,5,0),IF($G41="Custom Fuel",VLOOKUP($M41,Tbl_Fuel_Settings,5,0),$AX41)))))))</f>
        <v>#REF!</v>
      </c>
      <c r="Z41" s="60" t="str">
        <f>IF(OR($G41="Fuel Use",$G41="Fuel Use and Vehicle Distance"),VLOOKUP($M41,INDIRECT("Ref_EF_ByFuel"&amp;"_"&amp;$D41),5,0),IF(AND($G41="Vehicle Distance (e.g. Road Transport)",$D41="UK"),VLOOKUP($H41,Ref_EF_Vehicle_Distance_UK,5,0),IF(AND($G41="Vehicle Distance (e.g. Road Transport)",OR($D41="US",$D41="Other")),VLOOKUP($H41,INDIRECT("Ref_EF_Vehicle_Distance"&amp;"_"&amp;$D41),17,0),IF(AND($G41="Vehicle Distance (e.g. Road Transport)",ISBLANK($N41),ISBLANK($O41)),VLOOKUP($H41,INDIRECT("Ref_EF_Vehicle_Distance"&amp;"_"&amp;$D41),17,0),IF($G41="Weight Distance (e.g. Freight Transport)",VLOOKUP($H41,INDIRECT("Ref_EF_Weight_Distance"&amp;"_"&amp;$D41),5,0),IF($G41="Custom Vehicle",VLOOKUP($H41,Tbl_vehical_Settings,6,0),IF($G41="Custom Fuel",VLOOKUP($M41,Tbl_Fuel_Settings,6,0),$AV41)))))))</f>
        <v>#REF!</v>
      </c>
      <c r="AA41" s="60" t="str">
        <f>IF(OR($G41="Fuel Use",$G41="Fuel Use and Vehicle Distance"),VLOOKUP($M41,INDIRECT("Ref_EF_ByFuel"&amp;"_"&amp;$D41),6,0),IF(AND($G41="Vehicle Distance (e.g. Road Transport)",$D41="UK"),VLOOKUP($H41,Ref_EF_Vehicle_Distance_UK,6,0),IF(AND($G41="Vehicle Distance (e.g. Road Transport)",OR($D41="US",$D41="Other")),VLOOKUP($H41,INDIRECT("Ref_EF_Vehicle_Distance"&amp;"_"&amp;$D41),18,0),IF(AND($G41="Vehicle Distance (e.g. Road Transport)",ISBLANK($N41),ISBLANK($O41)),VLOOKUP($H41,INDIRECT("Ref_EF_Vehicle_Distance"&amp;"_"&amp;$D41),18,0),IF($G41="Weight Distance (e.g. Freight Transport)",VLOOKUP($H41,INDIRECT("Ref_EF_Weight_Distance"&amp;"_"&amp;$D41),6,0),IF($G41="Custom Vehicle",VLOOKUP($H41,Tbl_vehical_Settings,7,0),IF($G41="Custom Fuel",VLOOKUP($M41,Tbl_Fuel_Settings,7,0),$AW41)))))))</f>
        <v>#REF!</v>
      </c>
      <c r="AB41" s="60" t="str">
        <f>IF($G41="Fuel Use",VLOOKUP($H41,INDIRECT("Ref_EF_ByFuel_CH4"&amp;"_"&amp;$D41),3,0),
IF($G41="Fuel Use and Vehicle Distance",VLOOKUP($H41,INDIRECT("Ref_EF_Vehicle_Distance"&amp;"_"&amp;$D41),3,0),IF($G41="Vehicle Distance (e.g. Road Transport)",VLOOKUP($H41,INDIRECT("Ref_EF_Vehicle_Distance"&amp;"_"&amp;$D41),IF($D41="UK",7,3),0),IF($G41="Weight Distance (e.g. Freight Transport)",VLOOKUP(VLOOKUP($H41,INDIRECT("Ref_EF_Weight_Distance"&amp;"_"&amp;$D41),8,0),INDIRECT("Ref_EF_Weight_Distance_CH4"&amp;"_"&amp;$D41),3,0),IF($G41="Custom Vehicle",VLOOKUP($H41,Tbl_vehical_Settings,3,0),IF($G41="Custom Fuel",VLOOKUP($M41,Tbl_Fuel_Settings,3,0),VLOOKUP($H41,INDIRECT("Ref_EF_Public_Transport"&amp;"_"&amp;$D41),7,0)))))))</f>
        <v>#REF!</v>
      </c>
      <c r="AC41" s="60" t="str">
        <f>IF($G41="Fuel Use",VLOOKUP($H41,INDIRECT("Ref_EF_ByFuel_CH4"&amp;"_"&amp;$D41),4,0),
IF($G41="Fuel Use and Vehicle Distance",VLOOKUP($H41,INDIRECT("Ref_EF_Vehicle_Distance"&amp;"_"&amp;$D41),4,0),IF($G41="Vehicle Distance (e.g. Road Transport)",VLOOKUP($H41,INDIRECT("Ref_EF_Vehicle_Distance"&amp;"_"&amp;$D41),IF($D41="UK",8,4),0),IF($G41="Weight Distance (e.g. Freight Transport)",VLOOKUP(VLOOKUP($H41,INDIRECT("Ref_EF_Weight_Distance"&amp;"_"&amp;$D41),8,0),INDIRECT("Ref_EF_Weight_Distance_CH4"&amp;"_"&amp;$D41),4,0),IF($G41="Custom Vehicle",VLOOKUP($H41,Tbl_vehical_Settings,6,0),IF($G41="Custom Fuel",VLOOKUP($M41,Tbl_Fuel_Settings,6,0),VLOOKUP($H41,INDIRECT("Ref_EF_Public_Transport"&amp;"_"&amp;$D41),8,0)))))))</f>
        <v>#REF!</v>
      </c>
      <c r="AD41" s="60" t="str">
        <f>IF($G41="Fuel Use",VLOOKUP($H41,INDIRECT("Ref_EF_ByFuel_CH4"&amp;"_"&amp;$D41),5,0),
IF($G41="Fuel Use and Vehicle Distance",VLOOKUP($H41,INDIRECT("Ref_EF_Vehicle_Distance"&amp;"_"&amp;$D41),5,0),IF($G41="Vehicle Distance (e.g. Road Transport)",VLOOKUP($H41,INDIRECT("Ref_EF_Vehicle_Distance"&amp;"_"&amp;$D41),IF($D41="UK",9,5),0),IF($G41="Weight Distance (e.g. Freight Transport)",VLOOKUP(VLOOKUP($H41,INDIRECT("Ref_EF_Weight_Distance"&amp;"_"&amp;$D41),8,0),INDIRECT("Ref_EF_Weight_Distance_CH4"&amp;"_"&amp;$D41),5,0),IF($G41="Custom Vehicle",VLOOKUP($H41,Tbl_vehical_Settings,7,0),IF($G41="Custom Fuel",VLOOKUP($M41,Tbl_Fuel_Settings,7,0),VLOOKUP($H41,INDIRECT("Ref_EF_Public_Transport"&amp;"_"&amp;$D41),9,0)))))))</f>
        <v>#REF!</v>
      </c>
      <c r="AE41" s="60" t="str">
        <f>IF($G41="Fuel Use",VLOOKUP($H41,INDIRECT("Ref_EF_ByFuel_CH4"&amp;"_"&amp;$D41),6,0),
IF($G41="Fuel Use and Vehicle Distance",VLOOKUP($H41,INDIRECT("Ref_EF_Vehicle_Distance"&amp;"_"&amp;$D41),6,0),IF($G41="Vehicle Distance (e.g. Road Transport)",VLOOKUP($H41,INDIRECT("Ref_EF_Vehicle_Distance"&amp;"_"&amp;$D41),IF($D41="UK",10,6),0),IF($G41="Weight Distance (e.g. Freight Transport)",VLOOKUP(VLOOKUP($H41,INDIRECT("Ref_EF_Weight_Distance"&amp;"_"&amp;$D41),8,0),INDIRECT("Ref_EF_Weight_Distance_CH4"&amp;"_"&amp;$D41),6,0),IF($G41="Custom Vehicle",VLOOKUP($H41,Tbl_vehical_Settings,4,0),IF($G41="Custom Fuel",VLOOKUP($M41,Tbl_Fuel_Settings,4,0),VLOOKUP($H41,INDIRECT("Ref_EF_Public_Transport"&amp;"_"&amp;$D41),10,0)))))))</f>
        <v>#REF!</v>
      </c>
      <c r="AF41" s="60" t="str">
        <f>IF($G41="Fuel Use",VLOOKUP($H41,INDIRECT("Ref_EF_ByFuel_CH4"&amp;"_"&amp;$D41),7,0),
IF($G41="Fuel Use and Vehicle Distance",VLOOKUP($H41,INDIRECT("Ref_EF_Vehicle_Distance"&amp;"_"&amp;$D41),7,0),IF($G41="Vehicle Distance (e.g. Road Transport)",VLOOKUP($H41,INDIRECT("Ref_EF_Vehicle_Distance"&amp;"_"&amp;$D41),IF($D41="UK",11,7),0),IF($G41="Weight Distance (e.g. Freight Transport)",VLOOKUP(VLOOKUP($H41,INDIRECT("Ref_EF_Weight_Distance"&amp;"_"&amp;$D41),8,0),INDIRECT("Ref_EF_Weight_Distance_CH4"&amp;"_"&amp;$D41),7,0),IF($G41="Custom Vehicle",VLOOKUP($H41,Tbl_vehical_Settings,6,0),IF($G41="Custom Fuel",VLOOKUP($M41,Tbl_Fuel_Settings,6,0),VLOOKUP($H41,INDIRECT("Ref_EF_Public_Transport"&amp;"_"&amp;$D41),11,0)))))))</f>
        <v>#REF!</v>
      </c>
      <c r="AG41" s="60" t="str">
        <f>IF($G41="Fuel Use",VLOOKUP($H41,INDIRECT("Ref_EF_ByFuel_CH4"&amp;"_"&amp;$D41),8,0),
IF($G41="Fuel Use and Vehicle Distance",VLOOKUP($H41,INDIRECT("Ref_EF_Vehicle_Distance"&amp;"_"&amp;$D41),8,0),IF($G41="Vehicle Distance (e.g. Road Transport)",VLOOKUP($H41,INDIRECT("Ref_EF_Vehicle_Distance"&amp;"_"&amp;$D41),IF($D41="UK",12,8),0),IF($G41="Weight Distance (e.g. Freight Transport)",VLOOKUP(VLOOKUP($H41,INDIRECT("Ref_EF_Weight_Distance"&amp;"_"&amp;$D41),8,0),INDIRECT("Ref_EF_Weight_Distance_CH4"&amp;"_"&amp;$D41),8,0),IF($G41="Custom Vehicle",VLOOKUP($H41,Tbl_vehical_Settings,7,0),IF($G41="Custom Fuel",VLOOKUP($M41,Tbl_Fuel_Settings,7,0),VLOOKUP($H41,INDIRECT("Ref_EF_Public_Transport"&amp;"_"&amp;$D41),12,0)))))))</f>
        <v>#REF!</v>
      </c>
      <c r="AH41" s="60" t="str">
        <f t="array" ref="AH41">INDEX(Ref_Master_Unit_Table,MATCH($W41,REF_To_Unit,0),MATCH('Reference - Lookup and Unit'!$A$11,Ref_From_Units,0))</f>
        <v>#REF!</v>
      </c>
      <c r="AI41" s="60" t="str">
        <f t="array" ref="AI41">INDEX(Ref_Master_Unit_Table,MATCH(IF(AND($D41="UK",$G41="Vehicle Distance (e.g. Road Transport)"),$L41,IF(ISBLANK($O41),$L41,$O41)),Ref_From_Units,0),MATCH($X41,REF_To_Unit,0))</f>
        <v>#N/A</v>
      </c>
      <c r="AJ41" s="60" t="str">
        <f t="array" ref="AJ41">INDEX(Ref_Master_Unit_Table,MATCH($Z41,REF_To_Unit,0),MATCH('Reference - Lookup and Unit'!$A$11,Ref_From_Units,0))</f>
        <v>#REF!</v>
      </c>
      <c r="AK41" s="60" t="str">
        <f t="array" ref="AK41">INDEX(Ref_Master_Unit_Table,MATCH(IF(AND($D41="UK",$G41="Vehicle Distance (e.g. Road Transport)"),$L41,IF(ISBLANK($O41),$L41,$O41)),Ref_From_Units,0),MATCH($AA41,REF_To_Unit,0))</f>
        <v>#N/A</v>
      </c>
      <c r="AL41" s="60" t="str">
        <f t="array" ref="AL41">INDEX(Ref_Master_Unit_Table,MATCH($AC41,REF_To_Unit,0),MATCH('Reference - Lookup and Unit'!$A$11,Ref_From_Units,0))</f>
        <v>#REF!</v>
      </c>
      <c r="AM41" s="60" t="str">
        <f t="array" ref="AM41">INDEX(Ref_Master_Unit_Table,MATCH(IF(OR($G41="Fuel Use",$G41="Custom Fuel"),$O41,$L41),Ref_From_Units,0),MATCH($AD41,REF_To_Unit,0))</f>
        <v>#N/A</v>
      </c>
      <c r="AN41" s="60" t="str">
        <f t="array" ref="AN41">INDEX(Ref_Master_Unit_Table,MATCH($AF41,REF_To_Unit,0),MATCH('Reference - Lookup and Unit'!$A$11,Ref_From_Units,0))</f>
        <v>#REF!</v>
      </c>
      <c r="AO41" s="60" t="str">
        <f t="array" ref="AO41">INDEX(Ref_Master_Unit_Table,MATCH(IF(OR($G41="Fuel Use",$G41="Custom Fuel"),$O41,$L41),Ref_From_Units,0),MATCH($AD41,REF_To_Unit,0))</f>
        <v>#N/A</v>
      </c>
      <c r="AP41" s="60" t="str">
        <f>VLOOKUP("CO2",INDIRECT(IF(Setting_IPCC_GWP_VERSION="1995 IPCC Second Assessment Report (SAR)","Ref_EF_IPCC_GWP_95",IF(Setting_IPCC_GWP_VERSION="2001 IPCC Third Assessment Report (TAR)","Ref_EF_IPCC_GWP_2001","Ref_EF_IPCC_GWP_2007"))),2,0)</f>
        <v>1.0000000000</v>
      </c>
      <c r="AQ4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1" s="61" t="str">
        <f>VLOOKUP("Biofuel CO2",INDIRECT(IF(Setting_IPCC_GWP_VERSION="1995 IPCC Second Assessment Report (SAR)","Ref_EF_IPCC_GWP_95",IF(Setting_IPCC_GWP_VERSION="2001 IPCC Third Assessment Report (TAR)","Ref_EF_IPCC_GWP_2001","Ref_EF_IPCC_GWP_2007"))),2,0)</f>
        <v>1.0000000000</v>
      </c>
      <c r="AT41" s="62" t="str">
        <f t="shared" si="6"/>
        <v>Ref_DD_vehicle_Passenger_</v>
      </c>
      <c r="AU41" s="62" t="str">
        <f t="shared" si="7"/>
        <v>#REF!</v>
      </c>
      <c r="AV41" s="62" t="str">
        <f t="shared" si="8"/>
        <v>#REF!</v>
      </c>
      <c r="AW41" s="62" t="str">
        <f t="shared" si="9"/>
        <v>#REF!</v>
      </c>
      <c r="AX41" s="62" t="str">
        <f t="shared" si="10"/>
        <v>#REF!</v>
      </c>
      <c r="AY41" s="62" t="str">
        <f t="shared" si="11"/>
        <v>FALSE</v>
      </c>
      <c r="AZ41" s="62" t="str">
        <f t="shared" si="12"/>
        <v/>
      </c>
      <c r="BA41" s="62" t="str">
        <f t="shared" si="13"/>
        <v/>
      </c>
      <c r="BB41" s="62" t="str">
        <f t="shared" si="14"/>
        <v/>
      </c>
      <c r="BC41" s="62" t="str">
        <f t="shared" si="15"/>
        <v/>
      </c>
      <c r="BD41" s="62" t="str">
        <f t="shared" si="16"/>
        <v/>
      </c>
      <c r="BE41" s="62" t="str">
        <f t="shared" si="17"/>
        <v/>
      </c>
      <c r="BF41" s="62" t="str">
        <f t="shared" si="18"/>
        <v/>
      </c>
      <c r="BG41" s="62" t="str">
        <f t="shared" si="19"/>
        <v/>
      </c>
      <c r="BH41" s="62" t="str">
        <f t="shared" si="20"/>
        <v/>
      </c>
      <c r="BI41" s="62" t="str">
        <f t="shared" si="21"/>
        <v/>
      </c>
      <c r="BJ41" s="62" t="str">
        <f t="shared" si="22"/>
        <v/>
      </c>
      <c r="BK41" s="62" t="str">
        <f t="shared" si="23"/>
        <v/>
      </c>
      <c r="BL41" s="62" t="str">
        <f t="shared" si="24"/>
        <v/>
      </c>
      <c r="BM41" s="63" t="str">
        <f t="shared" si="25"/>
        <v/>
      </c>
      <c r="BN41" s="62" t="str">
        <f t="shared" si="26"/>
        <v/>
      </c>
      <c r="BO41" s="62" t="str">
        <f t="shared" si="27"/>
        <v/>
      </c>
      <c r="BP41" s="62" t="str">
        <f t="shared" si="28"/>
        <v/>
      </c>
      <c r="BQ41" s="62" t="str">
        <f t="shared" si="29"/>
        <v/>
      </c>
      <c r="BR41" s="62" t="str">
        <f t="shared" si="30"/>
        <v/>
      </c>
      <c r="BS41" s="62" t="str">
        <f t="shared" si="31"/>
        <v/>
      </c>
      <c r="BT41" s="62" t="str">
        <f t="shared" si="32"/>
        <v/>
      </c>
      <c r="BU41" s="62" t="str">
        <f t="shared" si="33"/>
        <v/>
      </c>
      <c r="BV41" s="62" t="str">
        <f t="shared" si="34"/>
        <v/>
      </c>
      <c r="BW41" s="62" t="str">
        <f t="shared" si="35"/>
        <v/>
      </c>
      <c r="BX41" s="62" t="str">
        <f t="shared" si="36"/>
        <v/>
      </c>
      <c r="BY41" s="62" t="str">
        <f t="shared" si="37"/>
        <v/>
      </c>
      <c r="BZ41" s="62" t="str">
        <f t="shared" si="38"/>
        <v/>
      </c>
      <c r="CA41" s="62" t="str">
        <f t="shared" si="39"/>
        <v/>
      </c>
      <c r="CB41" s="62" t="str">
        <f t="shared" si="40"/>
        <v/>
      </c>
      <c r="CC41" s="62" t="str">
        <f t="shared" si="41"/>
        <v/>
      </c>
      <c r="CD41" s="62" t="str">
        <f t="shared" si="42"/>
        <v/>
      </c>
      <c r="CE41" s="62" t="str">
        <f t="shared" si="43"/>
        <v/>
      </c>
      <c r="CF41" s="62" t="str">
        <f t="shared" si="44"/>
        <v/>
      </c>
      <c r="CG41" s="62" t="str">
        <f t="shared" si="45"/>
        <v/>
      </c>
      <c r="CH41" s="62" t="str">
        <f t="shared" si="46"/>
        <v/>
      </c>
      <c r="CI41" s="62" t="str">
        <f t="shared" si="47"/>
        <v/>
      </c>
      <c r="CJ41" s="62" t="str">
        <f t="shared" si="48"/>
        <v/>
      </c>
      <c r="CK41" s="62" t="str">
        <f t="shared" si="49"/>
        <v/>
      </c>
      <c r="CL41" s="62" t="str">
        <f t="shared" si="50"/>
        <v/>
      </c>
      <c r="CM41" s="62" t="str">
        <f t="shared" si="51"/>
        <v/>
      </c>
      <c r="CN41" s="62" t="str">
        <f t="shared" si="52"/>
        <v/>
      </c>
      <c r="CO41" s="62" t="str">
        <f t="shared" si="53"/>
        <v/>
      </c>
      <c r="CP41" s="64" t="str">
        <f t="shared" si="54"/>
        <v>Ref_DD_DistanceUnit</v>
      </c>
      <c r="CQ41" s="62" t="str">
        <f t="shared" si="55"/>
        <v/>
      </c>
      <c r="CR41" s="64" t="str">
        <f t="shared" si="56"/>
        <v/>
      </c>
      <c r="CS41" s="65"/>
      <c r="CT41" s="8"/>
      <c r="CU41" s="8"/>
      <c r="CV41" s="8"/>
      <c r="CW41" s="8"/>
      <c r="CX41" s="8"/>
      <c r="CY41" s="8"/>
      <c r="CZ41" s="8"/>
      <c r="DA41" s="8"/>
      <c r="DB41" s="8"/>
      <c r="DC41" s="8"/>
      <c r="DD41" s="8"/>
      <c r="DE41" s="8"/>
      <c r="DF41" s="8"/>
      <c r="DG41" s="8"/>
      <c r="DH41" s="8"/>
      <c r="DI41" s="8"/>
      <c r="DJ41" s="8"/>
      <c r="DK41" s="8"/>
      <c r="DL41" s="8"/>
    </row>
    <row r="42" ht="18.0" customHeight="1">
      <c r="A42" s="8"/>
      <c r="B42" s="87"/>
      <c r="C42" s="79"/>
      <c r="D42" s="79"/>
      <c r="E42" s="79"/>
      <c r="F42" s="79"/>
      <c r="G42" s="79"/>
      <c r="H42" s="79"/>
      <c r="I42" s="80"/>
      <c r="J42" s="80"/>
      <c r="K42" s="80"/>
      <c r="L42" s="79"/>
      <c r="M42" s="79"/>
      <c r="N42" s="80"/>
      <c r="O42" s="79"/>
      <c r="P42" s="81"/>
      <c r="Q42" s="82" t="str">
        <f t="shared" si="1"/>
        <v/>
      </c>
      <c r="R42" s="82" t="str">
        <f t="shared" si="2"/>
        <v/>
      </c>
      <c r="S42" s="82" t="str">
        <f t="shared" si="3"/>
        <v/>
      </c>
      <c r="T42" s="82" t="str">
        <f t="shared" si="4"/>
        <v>0</v>
      </c>
      <c r="U42" s="83" t="str">
        <f t="shared" si="5"/>
        <v/>
      </c>
      <c r="V42" s="60" t="str">
        <f>IF(OR($G42="Fuel Use",$G42="Fuel Use and Vehicle Distance"),VLOOKUP($M42,INDIRECT("Ref_EF_ByFuel"&amp;"_"&amp;$D42),3,0),IF(AND($G42="Vehicle Distance (e.g. Road Transport)",$D42="UK"),VLOOKUP($H42,Ref_EF_Vehicle_Distance_UK,3,0),IF(AND($G42="Vehicle Distance (e.g. Road Transport)",OR($D42="US",$D42="Other")),VLOOKUP($H42,INDIRECT("Ref_EF_Vehicle_Distance"&amp;"_"&amp;$D42),15,0),IF(AND($G42="Vehicle Distance (e.g. Road Transport)",ISBLANK($N42),ISBLANK($O42)),VLOOKUP($H42,INDIRECT("Ref_EF_Vehicle_Distance"&amp;"_"&amp;$D42),15,0),IF($G42="Weight Distance (e.g. Freight Transport)",VLOOKUP($H42,INDIRECT("Ref_EF_Weight_Distance"&amp;"_"&amp;$D42),3,0),IF($G42="Custom Vehicle",VLOOKUP($H42,Tbl_vehical_Settings,2,0),IF($G42="Custom Fuel",VLOOKUP($M42,Tbl_Fuel_Settings,2,0),$AU42)))))))</f>
        <v>#REF!</v>
      </c>
      <c r="W42" s="60" t="str">
        <f>IF(OR($G42="Fuel Use",$G42="Fuel Use and Vehicle Distance"),VLOOKUP($M42,INDIRECT("Ref_EF_ByFuel"&amp;"_"&amp;$D42),5,0),IF(AND($G42="Vehicle Distance (e.g. Road Transport)",$D42="UK"),VLOOKUP($H42,Ref_EF_Vehicle_Distance_UK,5,0),IF(AND($G42="Vehicle Distance (e.g. Road Transport)",OR($D42="US",$D42="Other")),VLOOKUP($H42,INDIRECT("Ref_EF_Vehicle_Distance"&amp;"_"&amp;$D42),17,0),IF(AND($G42="Vehicle Distance (e.g. Road Transport)",ISBLANK($N42),ISBLANK($O42)),VLOOKUP($H42,INDIRECT("Ref_EF_Vehicle_Distance"&amp;"_"&amp;$D42),17,0),IF($G42="Weight Distance (e.g. Freight Transport)",VLOOKUP($H42,INDIRECT("Ref_EF_Weight_Distance"&amp;"_"&amp;$D42),5,0),IF($G42="Custom Vehicle",VLOOKUP($H42,Tbl_vehical_Settings,6,0),IF($G42="Custom Fuel",VLOOKUP($M42,Tbl_Fuel_Settings,6,0),$AV42)))))))</f>
        <v>#REF!</v>
      </c>
      <c r="X42" s="60" t="str">
        <f>IF(OR($G42="Fuel Use",$G42="Fuel Use and Vehicle Distance"),VLOOKUP($M42,INDIRECT("Ref_EF_ByFuel"&amp;"_"&amp;$D42),6,0),IF(AND($G42="Vehicle Distance (e.g. Road Transport)",$D42="UK"),VLOOKUP($H42,Ref_EF_Vehicle_Distance_UK,6,0),IF(AND($G42="Vehicle Distance (e.g. Road Transport)",OR($D42="US",$D42="Other")),VLOOKUP($H42,INDIRECT("Ref_EF_Vehicle_Distance"&amp;"_"&amp;$D42),18,0),IF(AND($G42="Vehicle Distance (e.g. Road Transport)",ISBLANK($N42),ISBLANK($O42)),VLOOKUP($H42,INDIRECT("Ref_EF_Vehicle_Distance"&amp;"_"&amp;$D42),18,0),IF($G42="Weight Distance (e.g. Freight Transport)",VLOOKUP($H42,INDIRECT("Ref_EF_Weight_Distance"&amp;"_"&amp;$D42),6,0),IF($G42="Custom Vehicle",VLOOKUP($H42,Tbl_vehical_Settings,7,0),IF($G42="Custom Fuel",VLOOKUP($M42,Tbl_Fuel_Settings,7,0),$AW42)))))))</f>
        <v>#REF!</v>
      </c>
      <c r="Y42" s="60" t="str">
        <f>IF(OR($G42="Fuel Use",$G42="Fuel Use and Vehicle Distance"),VLOOKUP($M42,INDIRECT("Ref_EF_ByFuel"&amp;"_"&amp;$D42),4,0),IF(AND($G42="Vehicle Distance (e.g. Road Transport)",$D42="UK"),VLOOKUP($H42,Ref_EF_Vehicle_Distance_UK,4,0),IF(AND($G42="Vehicle Distance (e.g. Road Transport)",OR($D42="US",$D42="Other")),VLOOKUP($H42,INDIRECT("Ref_EF_Vehicle_Distance"&amp;"_"&amp;$D42),16,0),IF(AND($G42="Vehicle Distance (e.g. Road Transport)",ISBLANK($N42),ISBLANK($O42)),VLOOKUP($H42,INDIRECT("Ref_EF_Vehicle_Distance"&amp;"_"&amp;$D42),16,0),IF($G42="Weight Distance (e.g. Freight Transport)",VLOOKUP($H42,INDIRECT("Ref_EF_Weight_Distance"&amp;"_"&amp;$D42),4,0),IF($G42="Custom Vehicle",VLOOKUP($H42,Tbl_vehical_Settings,5,0),IF($G42="Custom Fuel",VLOOKUP($M42,Tbl_Fuel_Settings,5,0),$AX42)))))))</f>
        <v>#REF!</v>
      </c>
      <c r="Z42" s="60" t="str">
        <f>IF(OR($G42="Fuel Use",$G42="Fuel Use and Vehicle Distance"),VLOOKUP($M42,INDIRECT("Ref_EF_ByFuel"&amp;"_"&amp;$D42),5,0),IF(AND($G42="Vehicle Distance (e.g. Road Transport)",$D42="UK"),VLOOKUP($H42,Ref_EF_Vehicle_Distance_UK,5,0),IF(AND($G42="Vehicle Distance (e.g. Road Transport)",OR($D42="US",$D42="Other")),VLOOKUP($H42,INDIRECT("Ref_EF_Vehicle_Distance"&amp;"_"&amp;$D42),17,0),IF(AND($G42="Vehicle Distance (e.g. Road Transport)",ISBLANK($N42),ISBLANK($O42)),VLOOKUP($H42,INDIRECT("Ref_EF_Vehicle_Distance"&amp;"_"&amp;$D42),17,0),IF($G42="Weight Distance (e.g. Freight Transport)",VLOOKUP($H42,INDIRECT("Ref_EF_Weight_Distance"&amp;"_"&amp;$D42),5,0),IF($G42="Custom Vehicle",VLOOKUP($H42,Tbl_vehical_Settings,6,0),IF($G42="Custom Fuel",VLOOKUP($M42,Tbl_Fuel_Settings,6,0),$AV42)))))))</f>
        <v>#REF!</v>
      </c>
      <c r="AA42" s="60" t="str">
        <f>IF(OR($G42="Fuel Use",$G42="Fuel Use and Vehicle Distance"),VLOOKUP($M42,INDIRECT("Ref_EF_ByFuel"&amp;"_"&amp;$D42),6,0),IF(AND($G42="Vehicle Distance (e.g. Road Transport)",$D42="UK"),VLOOKUP($H42,Ref_EF_Vehicle_Distance_UK,6,0),IF(AND($G42="Vehicle Distance (e.g. Road Transport)",OR($D42="US",$D42="Other")),VLOOKUP($H42,INDIRECT("Ref_EF_Vehicle_Distance"&amp;"_"&amp;$D42),18,0),IF(AND($G42="Vehicle Distance (e.g. Road Transport)",ISBLANK($N42),ISBLANK($O42)),VLOOKUP($H42,INDIRECT("Ref_EF_Vehicle_Distance"&amp;"_"&amp;$D42),18,0),IF($G42="Weight Distance (e.g. Freight Transport)",VLOOKUP($H42,INDIRECT("Ref_EF_Weight_Distance"&amp;"_"&amp;$D42),6,0),IF($G42="Custom Vehicle",VLOOKUP($H42,Tbl_vehical_Settings,7,0),IF($G42="Custom Fuel",VLOOKUP($M42,Tbl_Fuel_Settings,7,0),$AW42)))))))</f>
        <v>#REF!</v>
      </c>
      <c r="AB42" s="60" t="str">
        <f>IF($G42="Fuel Use",VLOOKUP($H42,INDIRECT("Ref_EF_ByFuel_CH4"&amp;"_"&amp;$D42),3,0),
IF($G42="Fuel Use and Vehicle Distance",VLOOKUP($H42,INDIRECT("Ref_EF_Vehicle_Distance"&amp;"_"&amp;$D42),3,0),IF($G42="Vehicle Distance (e.g. Road Transport)",VLOOKUP($H42,INDIRECT("Ref_EF_Vehicle_Distance"&amp;"_"&amp;$D42),IF($D42="UK",7,3),0),IF($G42="Weight Distance (e.g. Freight Transport)",VLOOKUP(VLOOKUP($H42,INDIRECT("Ref_EF_Weight_Distance"&amp;"_"&amp;$D42),8,0),INDIRECT("Ref_EF_Weight_Distance_CH4"&amp;"_"&amp;$D42),3,0),IF($G42="Custom Vehicle",VLOOKUP($H42,Tbl_vehical_Settings,3,0),IF($G42="Custom Fuel",VLOOKUP($M42,Tbl_Fuel_Settings,3,0),VLOOKUP($H42,INDIRECT("Ref_EF_Public_Transport"&amp;"_"&amp;$D42),7,0)))))))</f>
        <v>#REF!</v>
      </c>
      <c r="AC42" s="60" t="str">
        <f>IF($G42="Fuel Use",VLOOKUP($H42,INDIRECT("Ref_EF_ByFuel_CH4"&amp;"_"&amp;$D42),4,0),
IF($G42="Fuel Use and Vehicle Distance",VLOOKUP($H42,INDIRECT("Ref_EF_Vehicle_Distance"&amp;"_"&amp;$D42),4,0),IF($G42="Vehicle Distance (e.g. Road Transport)",VLOOKUP($H42,INDIRECT("Ref_EF_Vehicle_Distance"&amp;"_"&amp;$D42),IF($D42="UK",8,4),0),IF($G42="Weight Distance (e.g. Freight Transport)",VLOOKUP(VLOOKUP($H42,INDIRECT("Ref_EF_Weight_Distance"&amp;"_"&amp;$D42),8,0),INDIRECT("Ref_EF_Weight_Distance_CH4"&amp;"_"&amp;$D42),4,0),IF($G42="Custom Vehicle",VLOOKUP($H42,Tbl_vehical_Settings,6,0),IF($G42="Custom Fuel",VLOOKUP($M42,Tbl_Fuel_Settings,6,0),VLOOKUP($H42,INDIRECT("Ref_EF_Public_Transport"&amp;"_"&amp;$D42),8,0)))))))</f>
        <v>#REF!</v>
      </c>
      <c r="AD42" s="60" t="str">
        <f>IF($G42="Fuel Use",VLOOKUP($H42,INDIRECT("Ref_EF_ByFuel_CH4"&amp;"_"&amp;$D42),5,0),
IF($G42="Fuel Use and Vehicle Distance",VLOOKUP($H42,INDIRECT("Ref_EF_Vehicle_Distance"&amp;"_"&amp;$D42),5,0),IF($G42="Vehicle Distance (e.g. Road Transport)",VLOOKUP($H42,INDIRECT("Ref_EF_Vehicle_Distance"&amp;"_"&amp;$D42),IF($D42="UK",9,5),0),IF($G42="Weight Distance (e.g. Freight Transport)",VLOOKUP(VLOOKUP($H42,INDIRECT("Ref_EF_Weight_Distance"&amp;"_"&amp;$D42),8,0),INDIRECT("Ref_EF_Weight_Distance_CH4"&amp;"_"&amp;$D42),5,0),IF($G42="Custom Vehicle",VLOOKUP($H42,Tbl_vehical_Settings,7,0),IF($G42="Custom Fuel",VLOOKUP($M42,Tbl_Fuel_Settings,7,0),VLOOKUP($H42,INDIRECT("Ref_EF_Public_Transport"&amp;"_"&amp;$D42),9,0)))))))</f>
        <v>#REF!</v>
      </c>
      <c r="AE42" s="60" t="str">
        <f>IF($G42="Fuel Use",VLOOKUP($H42,INDIRECT("Ref_EF_ByFuel_CH4"&amp;"_"&amp;$D42),6,0),
IF($G42="Fuel Use and Vehicle Distance",VLOOKUP($H42,INDIRECT("Ref_EF_Vehicle_Distance"&amp;"_"&amp;$D42),6,0),IF($G42="Vehicle Distance (e.g. Road Transport)",VLOOKUP($H42,INDIRECT("Ref_EF_Vehicle_Distance"&amp;"_"&amp;$D42),IF($D42="UK",10,6),0),IF($G42="Weight Distance (e.g. Freight Transport)",VLOOKUP(VLOOKUP($H42,INDIRECT("Ref_EF_Weight_Distance"&amp;"_"&amp;$D42),8,0),INDIRECT("Ref_EF_Weight_Distance_CH4"&amp;"_"&amp;$D42),6,0),IF($G42="Custom Vehicle",VLOOKUP($H42,Tbl_vehical_Settings,4,0),IF($G42="Custom Fuel",VLOOKUP($M42,Tbl_Fuel_Settings,4,0),VLOOKUP($H42,INDIRECT("Ref_EF_Public_Transport"&amp;"_"&amp;$D42),10,0)))))))</f>
        <v>#REF!</v>
      </c>
      <c r="AF42" s="60" t="str">
        <f>IF($G42="Fuel Use",VLOOKUP($H42,INDIRECT("Ref_EF_ByFuel_CH4"&amp;"_"&amp;$D42),7,0),
IF($G42="Fuel Use and Vehicle Distance",VLOOKUP($H42,INDIRECT("Ref_EF_Vehicle_Distance"&amp;"_"&amp;$D42),7,0),IF($G42="Vehicle Distance (e.g. Road Transport)",VLOOKUP($H42,INDIRECT("Ref_EF_Vehicle_Distance"&amp;"_"&amp;$D42),IF($D42="UK",11,7),0),IF($G42="Weight Distance (e.g. Freight Transport)",VLOOKUP(VLOOKUP($H42,INDIRECT("Ref_EF_Weight_Distance"&amp;"_"&amp;$D42),8,0),INDIRECT("Ref_EF_Weight_Distance_CH4"&amp;"_"&amp;$D42),7,0),IF($G42="Custom Vehicle",VLOOKUP($H42,Tbl_vehical_Settings,6,0),IF($G42="Custom Fuel",VLOOKUP($M42,Tbl_Fuel_Settings,6,0),VLOOKUP($H42,INDIRECT("Ref_EF_Public_Transport"&amp;"_"&amp;$D42),11,0)))))))</f>
        <v>#REF!</v>
      </c>
      <c r="AG42" s="60" t="str">
        <f>IF($G42="Fuel Use",VLOOKUP($H42,INDIRECT("Ref_EF_ByFuel_CH4"&amp;"_"&amp;$D42),8,0),
IF($G42="Fuel Use and Vehicle Distance",VLOOKUP($H42,INDIRECT("Ref_EF_Vehicle_Distance"&amp;"_"&amp;$D42),8,0),IF($G42="Vehicle Distance (e.g. Road Transport)",VLOOKUP($H42,INDIRECT("Ref_EF_Vehicle_Distance"&amp;"_"&amp;$D42),IF($D42="UK",12,8),0),IF($G42="Weight Distance (e.g. Freight Transport)",VLOOKUP(VLOOKUP($H42,INDIRECT("Ref_EF_Weight_Distance"&amp;"_"&amp;$D42),8,0),INDIRECT("Ref_EF_Weight_Distance_CH4"&amp;"_"&amp;$D42),8,0),IF($G42="Custom Vehicle",VLOOKUP($H42,Tbl_vehical_Settings,7,0),IF($G42="Custom Fuel",VLOOKUP($M42,Tbl_Fuel_Settings,7,0),VLOOKUP($H42,INDIRECT("Ref_EF_Public_Transport"&amp;"_"&amp;$D42),12,0)))))))</f>
        <v>#REF!</v>
      </c>
      <c r="AH42" s="60" t="str">
        <f t="array" ref="AH42">INDEX(Ref_Master_Unit_Table,MATCH($W42,REF_To_Unit,0),MATCH('Reference - Lookup and Unit'!$A$11,Ref_From_Units,0))</f>
        <v>#REF!</v>
      </c>
      <c r="AI42" s="60" t="str">
        <f t="array" ref="AI42">INDEX(Ref_Master_Unit_Table,MATCH(IF(AND($D42="UK",$G42="Vehicle Distance (e.g. Road Transport)"),$L42,IF(ISBLANK($O42),$L42,$O42)),Ref_From_Units,0),MATCH($X42,REF_To_Unit,0))</f>
        <v>#N/A</v>
      </c>
      <c r="AJ42" s="60" t="str">
        <f t="array" ref="AJ42">INDEX(Ref_Master_Unit_Table,MATCH($Z42,REF_To_Unit,0),MATCH('Reference - Lookup and Unit'!$A$11,Ref_From_Units,0))</f>
        <v>#REF!</v>
      </c>
      <c r="AK42" s="60" t="str">
        <f t="array" ref="AK42">INDEX(Ref_Master_Unit_Table,MATCH(IF(AND($D42="UK",$G42="Vehicle Distance (e.g. Road Transport)"),$L42,IF(ISBLANK($O42),$L42,$O42)),Ref_From_Units,0),MATCH($AA42,REF_To_Unit,0))</f>
        <v>#N/A</v>
      </c>
      <c r="AL42" s="60" t="str">
        <f t="array" ref="AL42">INDEX(Ref_Master_Unit_Table,MATCH($AC42,REF_To_Unit,0),MATCH('Reference - Lookup and Unit'!$A$11,Ref_From_Units,0))</f>
        <v>#REF!</v>
      </c>
      <c r="AM42" s="60" t="str">
        <f t="array" ref="AM42">INDEX(Ref_Master_Unit_Table,MATCH(IF(OR($G42="Fuel Use",$G42="Custom Fuel"),$O42,$L42),Ref_From_Units,0),MATCH($AD42,REF_To_Unit,0))</f>
        <v>#N/A</v>
      </c>
      <c r="AN42" s="60" t="str">
        <f t="array" ref="AN42">INDEX(Ref_Master_Unit_Table,MATCH($AF42,REF_To_Unit,0),MATCH('Reference - Lookup and Unit'!$A$11,Ref_From_Units,0))</f>
        <v>#REF!</v>
      </c>
      <c r="AO42" s="60" t="str">
        <f t="array" ref="AO42">INDEX(Ref_Master_Unit_Table,MATCH(IF(OR($G42="Fuel Use",$G42="Custom Fuel"),$O42,$L42),Ref_From_Units,0),MATCH($AD42,REF_To_Unit,0))</f>
        <v>#N/A</v>
      </c>
      <c r="AP42" s="60" t="str">
        <f>VLOOKUP("CO2",INDIRECT(IF(Setting_IPCC_GWP_VERSION="1995 IPCC Second Assessment Report (SAR)","Ref_EF_IPCC_GWP_95",IF(Setting_IPCC_GWP_VERSION="2001 IPCC Third Assessment Report (TAR)","Ref_EF_IPCC_GWP_2001","Ref_EF_IPCC_GWP_2007"))),2,0)</f>
        <v>1.0000000000</v>
      </c>
      <c r="AQ4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2" s="61" t="str">
        <f>VLOOKUP("Biofuel CO2",INDIRECT(IF(Setting_IPCC_GWP_VERSION="1995 IPCC Second Assessment Report (SAR)","Ref_EF_IPCC_GWP_95",IF(Setting_IPCC_GWP_VERSION="2001 IPCC Third Assessment Report (TAR)","Ref_EF_IPCC_GWP_2001","Ref_EF_IPCC_GWP_2007"))),2,0)</f>
        <v>1.0000000000</v>
      </c>
      <c r="AT42" s="62" t="str">
        <f t="shared" si="6"/>
        <v>Ref_DD_vehicle_Passenger_</v>
      </c>
      <c r="AU42" s="62" t="str">
        <f t="shared" si="7"/>
        <v>#REF!</v>
      </c>
      <c r="AV42" s="62" t="str">
        <f t="shared" si="8"/>
        <v>#REF!</v>
      </c>
      <c r="AW42" s="62" t="str">
        <f t="shared" si="9"/>
        <v>#REF!</v>
      </c>
      <c r="AX42" s="62" t="str">
        <f t="shared" si="10"/>
        <v>#REF!</v>
      </c>
      <c r="AY42" s="62" t="str">
        <f t="shared" si="11"/>
        <v>FALSE</v>
      </c>
      <c r="AZ42" s="62" t="str">
        <f t="shared" si="12"/>
        <v/>
      </c>
      <c r="BA42" s="62" t="str">
        <f t="shared" si="13"/>
        <v/>
      </c>
      <c r="BB42" s="62" t="str">
        <f t="shared" si="14"/>
        <v/>
      </c>
      <c r="BC42" s="62" t="str">
        <f t="shared" si="15"/>
        <v/>
      </c>
      <c r="BD42" s="62" t="str">
        <f t="shared" si="16"/>
        <v/>
      </c>
      <c r="BE42" s="62" t="str">
        <f t="shared" si="17"/>
        <v/>
      </c>
      <c r="BF42" s="62" t="str">
        <f t="shared" si="18"/>
        <v/>
      </c>
      <c r="BG42" s="62" t="str">
        <f t="shared" si="19"/>
        <v/>
      </c>
      <c r="BH42" s="62" t="str">
        <f t="shared" si="20"/>
        <v/>
      </c>
      <c r="BI42" s="62" t="str">
        <f t="shared" si="21"/>
        <v/>
      </c>
      <c r="BJ42" s="62" t="str">
        <f t="shared" si="22"/>
        <v/>
      </c>
      <c r="BK42" s="62" t="str">
        <f t="shared" si="23"/>
        <v/>
      </c>
      <c r="BL42" s="62" t="str">
        <f t="shared" si="24"/>
        <v/>
      </c>
      <c r="BM42" s="63" t="str">
        <f t="shared" si="25"/>
        <v/>
      </c>
      <c r="BN42" s="62" t="str">
        <f t="shared" si="26"/>
        <v/>
      </c>
      <c r="BO42" s="62" t="str">
        <f t="shared" si="27"/>
        <v/>
      </c>
      <c r="BP42" s="62" t="str">
        <f t="shared" si="28"/>
        <v/>
      </c>
      <c r="BQ42" s="62" t="str">
        <f t="shared" si="29"/>
        <v/>
      </c>
      <c r="BR42" s="62" t="str">
        <f t="shared" si="30"/>
        <v/>
      </c>
      <c r="BS42" s="62" t="str">
        <f t="shared" si="31"/>
        <v/>
      </c>
      <c r="BT42" s="62" t="str">
        <f t="shared" si="32"/>
        <v/>
      </c>
      <c r="BU42" s="62" t="str">
        <f t="shared" si="33"/>
        <v/>
      </c>
      <c r="BV42" s="62" t="str">
        <f t="shared" si="34"/>
        <v/>
      </c>
      <c r="BW42" s="62" t="str">
        <f t="shared" si="35"/>
        <v/>
      </c>
      <c r="BX42" s="62" t="str">
        <f t="shared" si="36"/>
        <v/>
      </c>
      <c r="BY42" s="62" t="str">
        <f t="shared" si="37"/>
        <v/>
      </c>
      <c r="BZ42" s="62" t="str">
        <f t="shared" si="38"/>
        <v/>
      </c>
      <c r="CA42" s="62" t="str">
        <f t="shared" si="39"/>
        <v/>
      </c>
      <c r="CB42" s="62" t="str">
        <f t="shared" si="40"/>
        <v/>
      </c>
      <c r="CC42" s="62" t="str">
        <f t="shared" si="41"/>
        <v/>
      </c>
      <c r="CD42" s="62" t="str">
        <f t="shared" si="42"/>
        <v/>
      </c>
      <c r="CE42" s="62" t="str">
        <f t="shared" si="43"/>
        <v/>
      </c>
      <c r="CF42" s="62" t="str">
        <f t="shared" si="44"/>
        <v/>
      </c>
      <c r="CG42" s="62" t="str">
        <f t="shared" si="45"/>
        <v/>
      </c>
      <c r="CH42" s="62" t="str">
        <f t="shared" si="46"/>
        <v/>
      </c>
      <c r="CI42" s="62" t="str">
        <f t="shared" si="47"/>
        <v/>
      </c>
      <c r="CJ42" s="62" t="str">
        <f t="shared" si="48"/>
        <v/>
      </c>
      <c r="CK42" s="62" t="str">
        <f t="shared" si="49"/>
        <v/>
      </c>
      <c r="CL42" s="62" t="str">
        <f t="shared" si="50"/>
        <v/>
      </c>
      <c r="CM42" s="62" t="str">
        <f t="shared" si="51"/>
        <v/>
      </c>
      <c r="CN42" s="62" t="str">
        <f t="shared" si="52"/>
        <v/>
      </c>
      <c r="CO42" s="62" t="str">
        <f t="shared" si="53"/>
        <v/>
      </c>
      <c r="CP42" s="64" t="str">
        <f t="shared" si="54"/>
        <v>Ref_DD_DistanceUnit</v>
      </c>
      <c r="CQ42" s="62" t="str">
        <f t="shared" si="55"/>
        <v/>
      </c>
      <c r="CR42" s="64" t="str">
        <f t="shared" si="56"/>
        <v/>
      </c>
      <c r="CS42" s="65"/>
      <c r="CT42" s="8"/>
      <c r="CU42" s="8"/>
      <c r="CV42" s="8"/>
      <c r="CW42" s="8"/>
      <c r="CX42" s="8"/>
      <c r="CY42" s="8"/>
      <c r="CZ42" s="8"/>
      <c r="DA42" s="8"/>
      <c r="DB42" s="8"/>
      <c r="DC42" s="8"/>
      <c r="DD42" s="8"/>
      <c r="DE42" s="8"/>
      <c r="DF42" s="8"/>
      <c r="DG42" s="8"/>
      <c r="DH42" s="8"/>
      <c r="DI42" s="8"/>
      <c r="DJ42" s="8"/>
      <c r="DK42" s="8"/>
      <c r="DL42" s="8"/>
    </row>
    <row r="43" ht="18.0" customHeight="1">
      <c r="A43" s="8"/>
      <c r="B43" s="87"/>
      <c r="C43" s="79"/>
      <c r="D43" s="79"/>
      <c r="E43" s="79"/>
      <c r="F43" s="79"/>
      <c r="G43" s="79"/>
      <c r="H43" s="79"/>
      <c r="I43" s="80"/>
      <c r="J43" s="80"/>
      <c r="K43" s="80"/>
      <c r="L43" s="79"/>
      <c r="M43" s="79"/>
      <c r="N43" s="80"/>
      <c r="O43" s="79"/>
      <c r="P43" s="81"/>
      <c r="Q43" s="82" t="str">
        <f t="shared" si="1"/>
        <v/>
      </c>
      <c r="R43" s="82" t="str">
        <f t="shared" si="2"/>
        <v/>
      </c>
      <c r="S43" s="82" t="str">
        <f t="shared" si="3"/>
        <v/>
      </c>
      <c r="T43" s="82" t="str">
        <f t="shared" si="4"/>
        <v>0</v>
      </c>
      <c r="U43" s="83" t="str">
        <f t="shared" si="5"/>
        <v/>
      </c>
      <c r="V43" s="60" t="str">
        <f>IF(OR($G43="Fuel Use",$G43="Fuel Use and Vehicle Distance"),VLOOKUP($M43,INDIRECT("Ref_EF_ByFuel"&amp;"_"&amp;$D43),3,0),IF(AND($G43="Vehicle Distance (e.g. Road Transport)",$D43="UK"),VLOOKUP($H43,Ref_EF_Vehicle_Distance_UK,3,0),IF(AND($G43="Vehicle Distance (e.g. Road Transport)",OR($D43="US",$D43="Other")),VLOOKUP($H43,INDIRECT("Ref_EF_Vehicle_Distance"&amp;"_"&amp;$D43),15,0),IF(AND($G43="Vehicle Distance (e.g. Road Transport)",ISBLANK($N43),ISBLANK($O43)),VLOOKUP($H43,INDIRECT("Ref_EF_Vehicle_Distance"&amp;"_"&amp;$D43),15,0),IF($G43="Weight Distance (e.g. Freight Transport)",VLOOKUP($H43,INDIRECT("Ref_EF_Weight_Distance"&amp;"_"&amp;$D43),3,0),IF($G43="Custom Vehicle",VLOOKUP($H43,Tbl_vehical_Settings,2,0),IF($G43="Custom Fuel",VLOOKUP($M43,Tbl_Fuel_Settings,2,0),$AU43)))))))</f>
        <v>#REF!</v>
      </c>
      <c r="W43" s="60" t="str">
        <f>IF(OR($G43="Fuel Use",$G43="Fuel Use and Vehicle Distance"),VLOOKUP($M43,INDIRECT("Ref_EF_ByFuel"&amp;"_"&amp;$D43),5,0),IF(AND($G43="Vehicle Distance (e.g. Road Transport)",$D43="UK"),VLOOKUP($H43,Ref_EF_Vehicle_Distance_UK,5,0),IF(AND($G43="Vehicle Distance (e.g. Road Transport)",OR($D43="US",$D43="Other")),VLOOKUP($H43,INDIRECT("Ref_EF_Vehicle_Distance"&amp;"_"&amp;$D43),17,0),IF(AND($G43="Vehicle Distance (e.g. Road Transport)",ISBLANK($N43),ISBLANK($O43)),VLOOKUP($H43,INDIRECT("Ref_EF_Vehicle_Distance"&amp;"_"&amp;$D43),17,0),IF($G43="Weight Distance (e.g. Freight Transport)",VLOOKUP($H43,INDIRECT("Ref_EF_Weight_Distance"&amp;"_"&amp;$D43),5,0),IF($G43="Custom Vehicle",VLOOKUP($H43,Tbl_vehical_Settings,6,0),IF($G43="Custom Fuel",VLOOKUP($M43,Tbl_Fuel_Settings,6,0),$AV43)))))))</f>
        <v>#REF!</v>
      </c>
      <c r="X43" s="60" t="str">
        <f>IF(OR($G43="Fuel Use",$G43="Fuel Use and Vehicle Distance"),VLOOKUP($M43,INDIRECT("Ref_EF_ByFuel"&amp;"_"&amp;$D43),6,0),IF(AND($G43="Vehicle Distance (e.g. Road Transport)",$D43="UK"),VLOOKUP($H43,Ref_EF_Vehicle_Distance_UK,6,0),IF(AND($G43="Vehicle Distance (e.g. Road Transport)",OR($D43="US",$D43="Other")),VLOOKUP($H43,INDIRECT("Ref_EF_Vehicle_Distance"&amp;"_"&amp;$D43),18,0),IF(AND($G43="Vehicle Distance (e.g. Road Transport)",ISBLANK($N43),ISBLANK($O43)),VLOOKUP($H43,INDIRECT("Ref_EF_Vehicle_Distance"&amp;"_"&amp;$D43),18,0),IF($G43="Weight Distance (e.g. Freight Transport)",VLOOKUP($H43,INDIRECT("Ref_EF_Weight_Distance"&amp;"_"&amp;$D43),6,0),IF($G43="Custom Vehicle",VLOOKUP($H43,Tbl_vehical_Settings,7,0),IF($G43="Custom Fuel",VLOOKUP($M43,Tbl_Fuel_Settings,7,0),$AW43)))))))</f>
        <v>#REF!</v>
      </c>
      <c r="Y43" s="60" t="str">
        <f>IF(OR($G43="Fuel Use",$G43="Fuel Use and Vehicle Distance"),VLOOKUP($M43,INDIRECT("Ref_EF_ByFuel"&amp;"_"&amp;$D43),4,0),IF(AND($G43="Vehicle Distance (e.g. Road Transport)",$D43="UK"),VLOOKUP($H43,Ref_EF_Vehicle_Distance_UK,4,0),IF(AND($G43="Vehicle Distance (e.g. Road Transport)",OR($D43="US",$D43="Other")),VLOOKUP($H43,INDIRECT("Ref_EF_Vehicle_Distance"&amp;"_"&amp;$D43),16,0),IF(AND($G43="Vehicle Distance (e.g. Road Transport)",ISBLANK($N43),ISBLANK($O43)),VLOOKUP($H43,INDIRECT("Ref_EF_Vehicle_Distance"&amp;"_"&amp;$D43),16,0),IF($G43="Weight Distance (e.g. Freight Transport)",VLOOKUP($H43,INDIRECT("Ref_EF_Weight_Distance"&amp;"_"&amp;$D43),4,0),IF($G43="Custom Vehicle",VLOOKUP($H43,Tbl_vehical_Settings,5,0),IF($G43="Custom Fuel",VLOOKUP($M43,Tbl_Fuel_Settings,5,0),$AX43)))))))</f>
        <v>#REF!</v>
      </c>
      <c r="Z43" s="60" t="str">
        <f>IF(OR($G43="Fuel Use",$G43="Fuel Use and Vehicle Distance"),VLOOKUP($M43,INDIRECT("Ref_EF_ByFuel"&amp;"_"&amp;$D43),5,0),IF(AND($G43="Vehicle Distance (e.g. Road Transport)",$D43="UK"),VLOOKUP($H43,Ref_EF_Vehicle_Distance_UK,5,0),IF(AND($G43="Vehicle Distance (e.g. Road Transport)",OR($D43="US",$D43="Other")),VLOOKUP($H43,INDIRECT("Ref_EF_Vehicle_Distance"&amp;"_"&amp;$D43),17,0),IF(AND($G43="Vehicle Distance (e.g. Road Transport)",ISBLANK($N43),ISBLANK($O43)),VLOOKUP($H43,INDIRECT("Ref_EF_Vehicle_Distance"&amp;"_"&amp;$D43),17,0),IF($G43="Weight Distance (e.g. Freight Transport)",VLOOKUP($H43,INDIRECT("Ref_EF_Weight_Distance"&amp;"_"&amp;$D43),5,0),IF($G43="Custom Vehicle",VLOOKUP($H43,Tbl_vehical_Settings,6,0),IF($G43="Custom Fuel",VLOOKUP($M43,Tbl_Fuel_Settings,6,0),$AV43)))))))</f>
        <v>#REF!</v>
      </c>
      <c r="AA43" s="60" t="str">
        <f>IF(OR($G43="Fuel Use",$G43="Fuel Use and Vehicle Distance"),VLOOKUP($M43,INDIRECT("Ref_EF_ByFuel"&amp;"_"&amp;$D43),6,0),IF(AND($G43="Vehicle Distance (e.g. Road Transport)",$D43="UK"),VLOOKUP($H43,Ref_EF_Vehicle_Distance_UK,6,0),IF(AND($G43="Vehicle Distance (e.g. Road Transport)",OR($D43="US",$D43="Other")),VLOOKUP($H43,INDIRECT("Ref_EF_Vehicle_Distance"&amp;"_"&amp;$D43),18,0),IF(AND($G43="Vehicle Distance (e.g. Road Transport)",ISBLANK($N43),ISBLANK($O43)),VLOOKUP($H43,INDIRECT("Ref_EF_Vehicle_Distance"&amp;"_"&amp;$D43),18,0),IF($G43="Weight Distance (e.g. Freight Transport)",VLOOKUP($H43,INDIRECT("Ref_EF_Weight_Distance"&amp;"_"&amp;$D43),6,0),IF($G43="Custom Vehicle",VLOOKUP($H43,Tbl_vehical_Settings,7,0),IF($G43="Custom Fuel",VLOOKUP($M43,Tbl_Fuel_Settings,7,0),$AW43)))))))</f>
        <v>#REF!</v>
      </c>
      <c r="AB43" s="60" t="str">
        <f>IF($G43="Fuel Use",VLOOKUP($H43,INDIRECT("Ref_EF_ByFuel_CH4"&amp;"_"&amp;$D43),3,0),
IF($G43="Fuel Use and Vehicle Distance",VLOOKUP($H43,INDIRECT("Ref_EF_Vehicle_Distance"&amp;"_"&amp;$D43),3,0),IF($G43="Vehicle Distance (e.g. Road Transport)",VLOOKUP($H43,INDIRECT("Ref_EF_Vehicle_Distance"&amp;"_"&amp;$D43),IF($D43="UK",7,3),0),IF($G43="Weight Distance (e.g. Freight Transport)",VLOOKUP(VLOOKUP($H43,INDIRECT("Ref_EF_Weight_Distance"&amp;"_"&amp;$D43),8,0),INDIRECT("Ref_EF_Weight_Distance_CH4"&amp;"_"&amp;$D43),3,0),IF($G43="Custom Vehicle",VLOOKUP($H43,Tbl_vehical_Settings,3,0),IF($G43="Custom Fuel",VLOOKUP($M43,Tbl_Fuel_Settings,3,0),VLOOKUP($H43,INDIRECT("Ref_EF_Public_Transport"&amp;"_"&amp;$D43),7,0)))))))</f>
        <v>#REF!</v>
      </c>
      <c r="AC43" s="60" t="str">
        <f>IF($G43="Fuel Use",VLOOKUP($H43,INDIRECT("Ref_EF_ByFuel_CH4"&amp;"_"&amp;$D43),4,0),
IF($G43="Fuel Use and Vehicle Distance",VLOOKUP($H43,INDIRECT("Ref_EF_Vehicle_Distance"&amp;"_"&amp;$D43),4,0),IF($G43="Vehicle Distance (e.g. Road Transport)",VLOOKUP($H43,INDIRECT("Ref_EF_Vehicle_Distance"&amp;"_"&amp;$D43),IF($D43="UK",8,4),0),IF($G43="Weight Distance (e.g. Freight Transport)",VLOOKUP(VLOOKUP($H43,INDIRECT("Ref_EF_Weight_Distance"&amp;"_"&amp;$D43),8,0),INDIRECT("Ref_EF_Weight_Distance_CH4"&amp;"_"&amp;$D43),4,0),IF($G43="Custom Vehicle",VLOOKUP($H43,Tbl_vehical_Settings,6,0),IF($G43="Custom Fuel",VLOOKUP($M43,Tbl_Fuel_Settings,6,0),VLOOKUP($H43,INDIRECT("Ref_EF_Public_Transport"&amp;"_"&amp;$D43),8,0)))))))</f>
        <v>#REF!</v>
      </c>
      <c r="AD43" s="60" t="str">
        <f>IF($G43="Fuel Use",VLOOKUP($H43,INDIRECT("Ref_EF_ByFuel_CH4"&amp;"_"&amp;$D43),5,0),
IF($G43="Fuel Use and Vehicle Distance",VLOOKUP($H43,INDIRECT("Ref_EF_Vehicle_Distance"&amp;"_"&amp;$D43),5,0),IF($G43="Vehicle Distance (e.g. Road Transport)",VLOOKUP($H43,INDIRECT("Ref_EF_Vehicle_Distance"&amp;"_"&amp;$D43),IF($D43="UK",9,5),0),IF($G43="Weight Distance (e.g. Freight Transport)",VLOOKUP(VLOOKUP($H43,INDIRECT("Ref_EF_Weight_Distance"&amp;"_"&amp;$D43),8,0),INDIRECT("Ref_EF_Weight_Distance_CH4"&amp;"_"&amp;$D43),5,0),IF($G43="Custom Vehicle",VLOOKUP($H43,Tbl_vehical_Settings,7,0),IF($G43="Custom Fuel",VLOOKUP($M43,Tbl_Fuel_Settings,7,0),VLOOKUP($H43,INDIRECT("Ref_EF_Public_Transport"&amp;"_"&amp;$D43),9,0)))))))</f>
        <v>#REF!</v>
      </c>
      <c r="AE43" s="60" t="str">
        <f>IF($G43="Fuel Use",VLOOKUP($H43,INDIRECT("Ref_EF_ByFuel_CH4"&amp;"_"&amp;$D43),6,0),
IF($G43="Fuel Use and Vehicle Distance",VLOOKUP($H43,INDIRECT("Ref_EF_Vehicle_Distance"&amp;"_"&amp;$D43),6,0),IF($G43="Vehicle Distance (e.g. Road Transport)",VLOOKUP($H43,INDIRECT("Ref_EF_Vehicle_Distance"&amp;"_"&amp;$D43),IF($D43="UK",10,6),0),IF($G43="Weight Distance (e.g. Freight Transport)",VLOOKUP(VLOOKUP($H43,INDIRECT("Ref_EF_Weight_Distance"&amp;"_"&amp;$D43),8,0),INDIRECT("Ref_EF_Weight_Distance_CH4"&amp;"_"&amp;$D43),6,0),IF($G43="Custom Vehicle",VLOOKUP($H43,Tbl_vehical_Settings,4,0),IF($G43="Custom Fuel",VLOOKUP($M43,Tbl_Fuel_Settings,4,0),VLOOKUP($H43,INDIRECT("Ref_EF_Public_Transport"&amp;"_"&amp;$D43),10,0)))))))</f>
        <v>#REF!</v>
      </c>
      <c r="AF43" s="60" t="str">
        <f>IF($G43="Fuel Use",VLOOKUP($H43,INDIRECT("Ref_EF_ByFuel_CH4"&amp;"_"&amp;$D43),7,0),
IF($G43="Fuel Use and Vehicle Distance",VLOOKUP($H43,INDIRECT("Ref_EF_Vehicle_Distance"&amp;"_"&amp;$D43),7,0),IF($G43="Vehicle Distance (e.g. Road Transport)",VLOOKUP($H43,INDIRECT("Ref_EF_Vehicle_Distance"&amp;"_"&amp;$D43),IF($D43="UK",11,7),0),IF($G43="Weight Distance (e.g. Freight Transport)",VLOOKUP(VLOOKUP($H43,INDIRECT("Ref_EF_Weight_Distance"&amp;"_"&amp;$D43),8,0),INDIRECT("Ref_EF_Weight_Distance_CH4"&amp;"_"&amp;$D43),7,0),IF($G43="Custom Vehicle",VLOOKUP($H43,Tbl_vehical_Settings,6,0),IF($G43="Custom Fuel",VLOOKUP($M43,Tbl_Fuel_Settings,6,0),VLOOKUP($H43,INDIRECT("Ref_EF_Public_Transport"&amp;"_"&amp;$D43),11,0)))))))</f>
        <v>#REF!</v>
      </c>
      <c r="AG43" s="60" t="str">
        <f>IF($G43="Fuel Use",VLOOKUP($H43,INDIRECT("Ref_EF_ByFuel_CH4"&amp;"_"&amp;$D43),8,0),
IF($G43="Fuel Use and Vehicle Distance",VLOOKUP($H43,INDIRECT("Ref_EF_Vehicle_Distance"&amp;"_"&amp;$D43),8,0),IF($G43="Vehicle Distance (e.g. Road Transport)",VLOOKUP($H43,INDIRECT("Ref_EF_Vehicle_Distance"&amp;"_"&amp;$D43),IF($D43="UK",12,8),0),IF($G43="Weight Distance (e.g. Freight Transport)",VLOOKUP(VLOOKUP($H43,INDIRECT("Ref_EF_Weight_Distance"&amp;"_"&amp;$D43),8,0),INDIRECT("Ref_EF_Weight_Distance_CH4"&amp;"_"&amp;$D43),8,0),IF($G43="Custom Vehicle",VLOOKUP($H43,Tbl_vehical_Settings,7,0),IF($G43="Custom Fuel",VLOOKUP($M43,Tbl_Fuel_Settings,7,0),VLOOKUP($H43,INDIRECT("Ref_EF_Public_Transport"&amp;"_"&amp;$D43),12,0)))))))</f>
        <v>#REF!</v>
      </c>
      <c r="AH43" s="60" t="str">
        <f t="array" ref="AH43">INDEX(Ref_Master_Unit_Table,MATCH($W43,REF_To_Unit,0),MATCH('Reference - Lookup and Unit'!$A$11,Ref_From_Units,0))</f>
        <v>#REF!</v>
      </c>
      <c r="AI43" s="60" t="str">
        <f t="array" ref="AI43">INDEX(Ref_Master_Unit_Table,MATCH(IF(AND($D43="UK",$G43="Vehicle Distance (e.g. Road Transport)"),$L43,IF(ISBLANK($O43),$L43,$O43)),Ref_From_Units,0),MATCH($X43,REF_To_Unit,0))</f>
        <v>#N/A</v>
      </c>
      <c r="AJ43" s="60" t="str">
        <f t="array" ref="AJ43">INDEX(Ref_Master_Unit_Table,MATCH($Z43,REF_To_Unit,0),MATCH('Reference - Lookup and Unit'!$A$11,Ref_From_Units,0))</f>
        <v>#REF!</v>
      </c>
      <c r="AK43" s="60" t="str">
        <f t="array" ref="AK43">INDEX(Ref_Master_Unit_Table,MATCH(IF(AND($D43="UK",$G43="Vehicle Distance (e.g. Road Transport)"),$L43,IF(ISBLANK($O43),$L43,$O43)),Ref_From_Units,0),MATCH($AA43,REF_To_Unit,0))</f>
        <v>#N/A</v>
      </c>
      <c r="AL43" s="60" t="str">
        <f t="array" ref="AL43">INDEX(Ref_Master_Unit_Table,MATCH($AC43,REF_To_Unit,0),MATCH('Reference - Lookup and Unit'!$A$11,Ref_From_Units,0))</f>
        <v>#REF!</v>
      </c>
      <c r="AM43" s="60" t="str">
        <f t="array" ref="AM43">INDEX(Ref_Master_Unit_Table,MATCH(IF(OR($G43="Fuel Use",$G43="Custom Fuel"),$O43,$L43),Ref_From_Units,0),MATCH($AD43,REF_To_Unit,0))</f>
        <v>#N/A</v>
      </c>
      <c r="AN43" s="60" t="str">
        <f t="array" ref="AN43">INDEX(Ref_Master_Unit_Table,MATCH($AF43,REF_To_Unit,0),MATCH('Reference - Lookup and Unit'!$A$11,Ref_From_Units,0))</f>
        <v>#REF!</v>
      </c>
      <c r="AO43" s="60" t="str">
        <f t="array" ref="AO43">INDEX(Ref_Master_Unit_Table,MATCH(IF(OR($G43="Fuel Use",$G43="Custom Fuel"),$O43,$L43),Ref_From_Units,0),MATCH($AD43,REF_To_Unit,0))</f>
        <v>#N/A</v>
      </c>
      <c r="AP43" s="60" t="str">
        <f>VLOOKUP("CO2",INDIRECT(IF(Setting_IPCC_GWP_VERSION="1995 IPCC Second Assessment Report (SAR)","Ref_EF_IPCC_GWP_95",IF(Setting_IPCC_GWP_VERSION="2001 IPCC Third Assessment Report (TAR)","Ref_EF_IPCC_GWP_2001","Ref_EF_IPCC_GWP_2007"))),2,0)</f>
        <v>1.0000000000</v>
      </c>
      <c r="AQ4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3" s="61" t="str">
        <f>VLOOKUP("Biofuel CO2",INDIRECT(IF(Setting_IPCC_GWP_VERSION="1995 IPCC Second Assessment Report (SAR)","Ref_EF_IPCC_GWP_95",IF(Setting_IPCC_GWP_VERSION="2001 IPCC Third Assessment Report (TAR)","Ref_EF_IPCC_GWP_2001","Ref_EF_IPCC_GWP_2007"))),2,0)</f>
        <v>1.0000000000</v>
      </c>
      <c r="AT43" s="62" t="str">
        <f t="shared" si="6"/>
        <v>Ref_DD_vehicle_Passenger_</v>
      </c>
      <c r="AU43" s="62" t="str">
        <f t="shared" si="7"/>
        <v>#REF!</v>
      </c>
      <c r="AV43" s="62" t="str">
        <f t="shared" si="8"/>
        <v>#REF!</v>
      </c>
      <c r="AW43" s="62" t="str">
        <f t="shared" si="9"/>
        <v>#REF!</v>
      </c>
      <c r="AX43" s="62" t="str">
        <f t="shared" si="10"/>
        <v>#REF!</v>
      </c>
      <c r="AY43" s="62" t="str">
        <f t="shared" si="11"/>
        <v>FALSE</v>
      </c>
      <c r="AZ43" s="62" t="str">
        <f t="shared" si="12"/>
        <v/>
      </c>
      <c r="BA43" s="62" t="str">
        <f t="shared" si="13"/>
        <v/>
      </c>
      <c r="BB43" s="62" t="str">
        <f t="shared" si="14"/>
        <v/>
      </c>
      <c r="BC43" s="62" t="str">
        <f t="shared" si="15"/>
        <v/>
      </c>
      <c r="BD43" s="62" t="str">
        <f t="shared" si="16"/>
        <v/>
      </c>
      <c r="BE43" s="62" t="str">
        <f t="shared" si="17"/>
        <v/>
      </c>
      <c r="BF43" s="62" t="str">
        <f t="shared" si="18"/>
        <v/>
      </c>
      <c r="BG43" s="62" t="str">
        <f t="shared" si="19"/>
        <v/>
      </c>
      <c r="BH43" s="62" t="str">
        <f t="shared" si="20"/>
        <v/>
      </c>
      <c r="BI43" s="62" t="str">
        <f t="shared" si="21"/>
        <v/>
      </c>
      <c r="BJ43" s="62" t="str">
        <f t="shared" si="22"/>
        <v/>
      </c>
      <c r="BK43" s="62" t="str">
        <f t="shared" si="23"/>
        <v/>
      </c>
      <c r="BL43" s="62" t="str">
        <f t="shared" si="24"/>
        <v/>
      </c>
      <c r="BM43" s="63" t="str">
        <f t="shared" si="25"/>
        <v/>
      </c>
      <c r="BN43" s="62" t="str">
        <f t="shared" si="26"/>
        <v/>
      </c>
      <c r="BO43" s="62" t="str">
        <f t="shared" si="27"/>
        <v/>
      </c>
      <c r="BP43" s="62" t="str">
        <f t="shared" si="28"/>
        <v/>
      </c>
      <c r="BQ43" s="62" t="str">
        <f t="shared" si="29"/>
        <v/>
      </c>
      <c r="BR43" s="62" t="str">
        <f t="shared" si="30"/>
        <v/>
      </c>
      <c r="BS43" s="62" t="str">
        <f t="shared" si="31"/>
        <v/>
      </c>
      <c r="BT43" s="62" t="str">
        <f t="shared" si="32"/>
        <v/>
      </c>
      <c r="BU43" s="62" t="str">
        <f t="shared" si="33"/>
        <v/>
      </c>
      <c r="BV43" s="62" t="str">
        <f t="shared" si="34"/>
        <v/>
      </c>
      <c r="BW43" s="62" t="str">
        <f t="shared" si="35"/>
        <v/>
      </c>
      <c r="BX43" s="62" t="str">
        <f t="shared" si="36"/>
        <v/>
      </c>
      <c r="BY43" s="62" t="str">
        <f t="shared" si="37"/>
        <v/>
      </c>
      <c r="BZ43" s="62" t="str">
        <f t="shared" si="38"/>
        <v/>
      </c>
      <c r="CA43" s="62" t="str">
        <f t="shared" si="39"/>
        <v/>
      </c>
      <c r="CB43" s="62" t="str">
        <f t="shared" si="40"/>
        <v/>
      </c>
      <c r="CC43" s="62" t="str">
        <f t="shared" si="41"/>
        <v/>
      </c>
      <c r="CD43" s="62" t="str">
        <f t="shared" si="42"/>
        <v/>
      </c>
      <c r="CE43" s="62" t="str">
        <f t="shared" si="43"/>
        <v/>
      </c>
      <c r="CF43" s="62" t="str">
        <f t="shared" si="44"/>
        <v/>
      </c>
      <c r="CG43" s="62" t="str">
        <f t="shared" si="45"/>
        <v/>
      </c>
      <c r="CH43" s="62" t="str">
        <f t="shared" si="46"/>
        <v/>
      </c>
      <c r="CI43" s="62" t="str">
        <f t="shared" si="47"/>
        <v/>
      </c>
      <c r="CJ43" s="62" t="str">
        <f t="shared" si="48"/>
        <v/>
      </c>
      <c r="CK43" s="62" t="str">
        <f t="shared" si="49"/>
        <v/>
      </c>
      <c r="CL43" s="62" t="str">
        <f t="shared" si="50"/>
        <v/>
      </c>
      <c r="CM43" s="62" t="str">
        <f t="shared" si="51"/>
        <v/>
      </c>
      <c r="CN43" s="62" t="str">
        <f t="shared" si="52"/>
        <v/>
      </c>
      <c r="CO43" s="62" t="str">
        <f t="shared" si="53"/>
        <v/>
      </c>
      <c r="CP43" s="64" t="str">
        <f t="shared" si="54"/>
        <v>Ref_DD_DistanceUnit</v>
      </c>
      <c r="CQ43" s="62" t="str">
        <f t="shared" si="55"/>
        <v/>
      </c>
      <c r="CR43" s="64" t="str">
        <f t="shared" si="56"/>
        <v/>
      </c>
      <c r="CS43" s="65"/>
      <c r="CT43" s="8"/>
      <c r="CU43" s="8"/>
      <c r="CV43" s="8"/>
      <c r="CW43" s="8"/>
      <c r="CX43" s="8"/>
      <c r="CY43" s="8"/>
      <c r="CZ43" s="8"/>
      <c r="DA43" s="8"/>
      <c r="DB43" s="8"/>
      <c r="DC43" s="8"/>
      <c r="DD43" s="8"/>
      <c r="DE43" s="8"/>
      <c r="DF43" s="8"/>
      <c r="DG43" s="8"/>
      <c r="DH43" s="8"/>
      <c r="DI43" s="8"/>
      <c r="DJ43" s="8"/>
      <c r="DK43" s="8"/>
      <c r="DL43" s="8"/>
    </row>
    <row r="44" ht="18.0" customHeight="1">
      <c r="A44" s="8"/>
      <c r="B44" s="87"/>
      <c r="C44" s="79"/>
      <c r="D44" s="79"/>
      <c r="E44" s="79"/>
      <c r="F44" s="79"/>
      <c r="G44" s="79"/>
      <c r="H44" s="79"/>
      <c r="I44" s="80"/>
      <c r="J44" s="80"/>
      <c r="K44" s="80"/>
      <c r="L44" s="79"/>
      <c r="M44" s="79"/>
      <c r="N44" s="80"/>
      <c r="O44" s="79"/>
      <c r="P44" s="81"/>
      <c r="Q44" s="82" t="str">
        <f t="shared" si="1"/>
        <v/>
      </c>
      <c r="R44" s="82" t="str">
        <f t="shared" si="2"/>
        <v/>
      </c>
      <c r="S44" s="82" t="str">
        <f t="shared" si="3"/>
        <v/>
      </c>
      <c r="T44" s="82" t="str">
        <f t="shared" si="4"/>
        <v>0</v>
      </c>
      <c r="U44" s="83" t="str">
        <f t="shared" si="5"/>
        <v/>
      </c>
      <c r="V44" s="60" t="str">
        <f>IF(OR($G44="Fuel Use",$G44="Fuel Use and Vehicle Distance"),VLOOKUP($M44,INDIRECT("Ref_EF_ByFuel"&amp;"_"&amp;$D44),3,0),IF(AND($G44="Vehicle Distance (e.g. Road Transport)",$D44="UK"),VLOOKUP($H44,Ref_EF_Vehicle_Distance_UK,3,0),IF(AND($G44="Vehicle Distance (e.g. Road Transport)",OR($D44="US",$D44="Other")),VLOOKUP($H44,INDIRECT("Ref_EF_Vehicle_Distance"&amp;"_"&amp;$D44),15,0),IF(AND($G44="Vehicle Distance (e.g. Road Transport)",ISBLANK($N44),ISBLANK($O44)),VLOOKUP($H44,INDIRECT("Ref_EF_Vehicle_Distance"&amp;"_"&amp;$D44),15,0),IF($G44="Weight Distance (e.g. Freight Transport)",VLOOKUP($H44,INDIRECT("Ref_EF_Weight_Distance"&amp;"_"&amp;$D44),3,0),IF($G44="Custom Vehicle",VLOOKUP($H44,Tbl_vehical_Settings,2,0),IF($G44="Custom Fuel",VLOOKUP($M44,Tbl_Fuel_Settings,2,0),$AU44)))))))</f>
        <v>#REF!</v>
      </c>
      <c r="W44" s="60" t="str">
        <f>IF(OR($G44="Fuel Use",$G44="Fuel Use and Vehicle Distance"),VLOOKUP($M44,INDIRECT("Ref_EF_ByFuel"&amp;"_"&amp;$D44),5,0),IF(AND($G44="Vehicle Distance (e.g. Road Transport)",$D44="UK"),VLOOKUP($H44,Ref_EF_Vehicle_Distance_UK,5,0),IF(AND($G44="Vehicle Distance (e.g. Road Transport)",OR($D44="US",$D44="Other")),VLOOKUP($H44,INDIRECT("Ref_EF_Vehicle_Distance"&amp;"_"&amp;$D44),17,0),IF(AND($G44="Vehicle Distance (e.g. Road Transport)",ISBLANK($N44),ISBLANK($O44)),VLOOKUP($H44,INDIRECT("Ref_EF_Vehicle_Distance"&amp;"_"&amp;$D44),17,0),IF($G44="Weight Distance (e.g. Freight Transport)",VLOOKUP($H44,INDIRECT("Ref_EF_Weight_Distance"&amp;"_"&amp;$D44),5,0),IF($G44="Custom Vehicle",VLOOKUP($H44,Tbl_vehical_Settings,6,0),IF($G44="Custom Fuel",VLOOKUP($M44,Tbl_Fuel_Settings,6,0),$AV44)))))))</f>
        <v>#REF!</v>
      </c>
      <c r="X44" s="60" t="str">
        <f>IF(OR($G44="Fuel Use",$G44="Fuel Use and Vehicle Distance"),VLOOKUP($M44,INDIRECT("Ref_EF_ByFuel"&amp;"_"&amp;$D44),6,0),IF(AND($G44="Vehicle Distance (e.g. Road Transport)",$D44="UK"),VLOOKUP($H44,Ref_EF_Vehicle_Distance_UK,6,0),IF(AND($G44="Vehicle Distance (e.g. Road Transport)",OR($D44="US",$D44="Other")),VLOOKUP($H44,INDIRECT("Ref_EF_Vehicle_Distance"&amp;"_"&amp;$D44),18,0),IF(AND($G44="Vehicle Distance (e.g. Road Transport)",ISBLANK($N44),ISBLANK($O44)),VLOOKUP($H44,INDIRECT("Ref_EF_Vehicle_Distance"&amp;"_"&amp;$D44),18,0),IF($G44="Weight Distance (e.g. Freight Transport)",VLOOKUP($H44,INDIRECT("Ref_EF_Weight_Distance"&amp;"_"&amp;$D44),6,0),IF($G44="Custom Vehicle",VLOOKUP($H44,Tbl_vehical_Settings,7,0),IF($G44="Custom Fuel",VLOOKUP($M44,Tbl_Fuel_Settings,7,0),$AW44)))))))</f>
        <v>#REF!</v>
      </c>
      <c r="Y44" s="60" t="str">
        <f>IF(OR($G44="Fuel Use",$G44="Fuel Use and Vehicle Distance"),VLOOKUP($M44,INDIRECT("Ref_EF_ByFuel"&amp;"_"&amp;$D44),4,0),IF(AND($G44="Vehicle Distance (e.g. Road Transport)",$D44="UK"),VLOOKUP($H44,Ref_EF_Vehicle_Distance_UK,4,0),IF(AND($G44="Vehicle Distance (e.g. Road Transport)",OR($D44="US",$D44="Other")),VLOOKUP($H44,INDIRECT("Ref_EF_Vehicle_Distance"&amp;"_"&amp;$D44),16,0),IF(AND($G44="Vehicle Distance (e.g. Road Transport)",ISBLANK($N44),ISBLANK($O44)),VLOOKUP($H44,INDIRECT("Ref_EF_Vehicle_Distance"&amp;"_"&amp;$D44),16,0),IF($G44="Weight Distance (e.g. Freight Transport)",VLOOKUP($H44,INDIRECT("Ref_EF_Weight_Distance"&amp;"_"&amp;$D44),4,0),IF($G44="Custom Vehicle",VLOOKUP($H44,Tbl_vehical_Settings,5,0),IF($G44="Custom Fuel",VLOOKUP($M44,Tbl_Fuel_Settings,5,0),$AX44)))))))</f>
        <v>#REF!</v>
      </c>
      <c r="Z44" s="60" t="str">
        <f>IF(OR($G44="Fuel Use",$G44="Fuel Use and Vehicle Distance"),VLOOKUP($M44,INDIRECT("Ref_EF_ByFuel"&amp;"_"&amp;$D44),5,0),IF(AND($G44="Vehicle Distance (e.g. Road Transport)",$D44="UK"),VLOOKUP($H44,Ref_EF_Vehicle_Distance_UK,5,0),IF(AND($G44="Vehicle Distance (e.g. Road Transport)",OR($D44="US",$D44="Other")),VLOOKUP($H44,INDIRECT("Ref_EF_Vehicle_Distance"&amp;"_"&amp;$D44),17,0),IF(AND($G44="Vehicle Distance (e.g. Road Transport)",ISBLANK($N44),ISBLANK($O44)),VLOOKUP($H44,INDIRECT("Ref_EF_Vehicle_Distance"&amp;"_"&amp;$D44),17,0),IF($G44="Weight Distance (e.g. Freight Transport)",VLOOKUP($H44,INDIRECT("Ref_EF_Weight_Distance"&amp;"_"&amp;$D44),5,0),IF($G44="Custom Vehicle",VLOOKUP($H44,Tbl_vehical_Settings,6,0),IF($G44="Custom Fuel",VLOOKUP($M44,Tbl_Fuel_Settings,6,0),$AV44)))))))</f>
        <v>#REF!</v>
      </c>
      <c r="AA44" s="60" t="str">
        <f>IF(OR($G44="Fuel Use",$G44="Fuel Use and Vehicle Distance"),VLOOKUP($M44,INDIRECT("Ref_EF_ByFuel"&amp;"_"&amp;$D44),6,0),IF(AND($G44="Vehicle Distance (e.g. Road Transport)",$D44="UK"),VLOOKUP($H44,Ref_EF_Vehicle_Distance_UK,6,0),IF(AND($G44="Vehicle Distance (e.g. Road Transport)",OR($D44="US",$D44="Other")),VLOOKUP($H44,INDIRECT("Ref_EF_Vehicle_Distance"&amp;"_"&amp;$D44),18,0),IF(AND($G44="Vehicle Distance (e.g. Road Transport)",ISBLANK($N44),ISBLANK($O44)),VLOOKUP($H44,INDIRECT("Ref_EF_Vehicle_Distance"&amp;"_"&amp;$D44),18,0),IF($G44="Weight Distance (e.g. Freight Transport)",VLOOKUP($H44,INDIRECT("Ref_EF_Weight_Distance"&amp;"_"&amp;$D44),6,0),IF($G44="Custom Vehicle",VLOOKUP($H44,Tbl_vehical_Settings,7,0),IF($G44="Custom Fuel",VLOOKUP($M44,Tbl_Fuel_Settings,7,0),$AW44)))))))</f>
        <v>#REF!</v>
      </c>
      <c r="AB44" s="60" t="str">
        <f>IF($G44="Fuel Use",VLOOKUP($H44,INDIRECT("Ref_EF_ByFuel_CH4"&amp;"_"&amp;$D44),3,0),
IF($G44="Fuel Use and Vehicle Distance",VLOOKUP($H44,INDIRECT("Ref_EF_Vehicle_Distance"&amp;"_"&amp;$D44),3,0),IF($G44="Vehicle Distance (e.g. Road Transport)",VLOOKUP($H44,INDIRECT("Ref_EF_Vehicle_Distance"&amp;"_"&amp;$D44),IF($D44="UK",7,3),0),IF($G44="Weight Distance (e.g. Freight Transport)",VLOOKUP(VLOOKUP($H44,INDIRECT("Ref_EF_Weight_Distance"&amp;"_"&amp;$D44),8,0),INDIRECT("Ref_EF_Weight_Distance_CH4"&amp;"_"&amp;$D44),3,0),IF($G44="Custom Vehicle",VLOOKUP($H44,Tbl_vehical_Settings,3,0),IF($G44="Custom Fuel",VLOOKUP($M44,Tbl_Fuel_Settings,3,0),VLOOKUP($H44,INDIRECT("Ref_EF_Public_Transport"&amp;"_"&amp;$D44),7,0)))))))</f>
        <v>#REF!</v>
      </c>
      <c r="AC44" s="60" t="str">
        <f>IF($G44="Fuel Use",VLOOKUP($H44,INDIRECT("Ref_EF_ByFuel_CH4"&amp;"_"&amp;$D44),4,0),
IF($G44="Fuel Use and Vehicle Distance",VLOOKUP($H44,INDIRECT("Ref_EF_Vehicle_Distance"&amp;"_"&amp;$D44),4,0),IF($G44="Vehicle Distance (e.g. Road Transport)",VLOOKUP($H44,INDIRECT("Ref_EF_Vehicle_Distance"&amp;"_"&amp;$D44),IF($D44="UK",8,4),0),IF($G44="Weight Distance (e.g. Freight Transport)",VLOOKUP(VLOOKUP($H44,INDIRECT("Ref_EF_Weight_Distance"&amp;"_"&amp;$D44),8,0),INDIRECT("Ref_EF_Weight_Distance_CH4"&amp;"_"&amp;$D44),4,0),IF($G44="Custom Vehicle",VLOOKUP($H44,Tbl_vehical_Settings,6,0),IF($G44="Custom Fuel",VLOOKUP($M44,Tbl_Fuel_Settings,6,0),VLOOKUP($H44,INDIRECT("Ref_EF_Public_Transport"&amp;"_"&amp;$D44),8,0)))))))</f>
        <v>#REF!</v>
      </c>
      <c r="AD44" s="60" t="str">
        <f>IF($G44="Fuel Use",VLOOKUP($H44,INDIRECT("Ref_EF_ByFuel_CH4"&amp;"_"&amp;$D44),5,0),
IF($G44="Fuel Use and Vehicle Distance",VLOOKUP($H44,INDIRECT("Ref_EF_Vehicle_Distance"&amp;"_"&amp;$D44),5,0),IF($G44="Vehicle Distance (e.g. Road Transport)",VLOOKUP($H44,INDIRECT("Ref_EF_Vehicle_Distance"&amp;"_"&amp;$D44),IF($D44="UK",9,5),0),IF($G44="Weight Distance (e.g. Freight Transport)",VLOOKUP(VLOOKUP($H44,INDIRECT("Ref_EF_Weight_Distance"&amp;"_"&amp;$D44),8,0),INDIRECT("Ref_EF_Weight_Distance_CH4"&amp;"_"&amp;$D44),5,0),IF($G44="Custom Vehicle",VLOOKUP($H44,Tbl_vehical_Settings,7,0),IF($G44="Custom Fuel",VLOOKUP($M44,Tbl_Fuel_Settings,7,0),VLOOKUP($H44,INDIRECT("Ref_EF_Public_Transport"&amp;"_"&amp;$D44),9,0)))))))</f>
        <v>#REF!</v>
      </c>
      <c r="AE44" s="60" t="str">
        <f>IF($G44="Fuel Use",VLOOKUP($H44,INDIRECT("Ref_EF_ByFuel_CH4"&amp;"_"&amp;$D44),6,0),
IF($G44="Fuel Use and Vehicle Distance",VLOOKUP($H44,INDIRECT("Ref_EF_Vehicle_Distance"&amp;"_"&amp;$D44),6,0),IF($G44="Vehicle Distance (e.g. Road Transport)",VLOOKUP($H44,INDIRECT("Ref_EF_Vehicle_Distance"&amp;"_"&amp;$D44),IF($D44="UK",10,6),0),IF($G44="Weight Distance (e.g. Freight Transport)",VLOOKUP(VLOOKUP($H44,INDIRECT("Ref_EF_Weight_Distance"&amp;"_"&amp;$D44),8,0),INDIRECT("Ref_EF_Weight_Distance_CH4"&amp;"_"&amp;$D44),6,0),IF($G44="Custom Vehicle",VLOOKUP($H44,Tbl_vehical_Settings,4,0),IF($G44="Custom Fuel",VLOOKUP($M44,Tbl_Fuel_Settings,4,0),VLOOKUP($H44,INDIRECT("Ref_EF_Public_Transport"&amp;"_"&amp;$D44),10,0)))))))</f>
        <v>#REF!</v>
      </c>
      <c r="AF44" s="60" t="str">
        <f>IF($G44="Fuel Use",VLOOKUP($H44,INDIRECT("Ref_EF_ByFuel_CH4"&amp;"_"&amp;$D44),7,0),
IF($G44="Fuel Use and Vehicle Distance",VLOOKUP($H44,INDIRECT("Ref_EF_Vehicle_Distance"&amp;"_"&amp;$D44),7,0),IF($G44="Vehicle Distance (e.g. Road Transport)",VLOOKUP($H44,INDIRECT("Ref_EF_Vehicle_Distance"&amp;"_"&amp;$D44),IF($D44="UK",11,7),0),IF($G44="Weight Distance (e.g. Freight Transport)",VLOOKUP(VLOOKUP($H44,INDIRECT("Ref_EF_Weight_Distance"&amp;"_"&amp;$D44),8,0),INDIRECT("Ref_EF_Weight_Distance_CH4"&amp;"_"&amp;$D44),7,0),IF($G44="Custom Vehicle",VLOOKUP($H44,Tbl_vehical_Settings,6,0),IF($G44="Custom Fuel",VLOOKUP($M44,Tbl_Fuel_Settings,6,0),VLOOKUP($H44,INDIRECT("Ref_EF_Public_Transport"&amp;"_"&amp;$D44),11,0)))))))</f>
        <v>#REF!</v>
      </c>
      <c r="AG44" s="60" t="str">
        <f>IF($G44="Fuel Use",VLOOKUP($H44,INDIRECT("Ref_EF_ByFuel_CH4"&amp;"_"&amp;$D44),8,0),
IF($G44="Fuel Use and Vehicle Distance",VLOOKUP($H44,INDIRECT("Ref_EF_Vehicle_Distance"&amp;"_"&amp;$D44),8,0),IF($G44="Vehicle Distance (e.g. Road Transport)",VLOOKUP($H44,INDIRECT("Ref_EF_Vehicle_Distance"&amp;"_"&amp;$D44),IF($D44="UK",12,8),0),IF($G44="Weight Distance (e.g. Freight Transport)",VLOOKUP(VLOOKUP($H44,INDIRECT("Ref_EF_Weight_Distance"&amp;"_"&amp;$D44),8,0),INDIRECT("Ref_EF_Weight_Distance_CH4"&amp;"_"&amp;$D44),8,0),IF($G44="Custom Vehicle",VLOOKUP($H44,Tbl_vehical_Settings,7,0),IF($G44="Custom Fuel",VLOOKUP($M44,Tbl_Fuel_Settings,7,0),VLOOKUP($H44,INDIRECT("Ref_EF_Public_Transport"&amp;"_"&amp;$D44),12,0)))))))</f>
        <v>#REF!</v>
      </c>
      <c r="AH44" s="60" t="str">
        <f t="array" ref="AH44">INDEX(Ref_Master_Unit_Table,MATCH($W44,REF_To_Unit,0),MATCH('Reference - Lookup and Unit'!$A$11,Ref_From_Units,0))</f>
        <v>#REF!</v>
      </c>
      <c r="AI44" s="60" t="str">
        <f t="array" ref="AI44">INDEX(Ref_Master_Unit_Table,MATCH(IF(AND($D44="UK",$G44="Vehicle Distance (e.g. Road Transport)"),$L44,IF(ISBLANK($O44),$L44,$O44)),Ref_From_Units,0),MATCH($X44,REF_To_Unit,0))</f>
        <v>#N/A</v>
      </c>
      <c r="AJ44" s="60" t="str">
        <f t="array" ref="AJ44">INDEX(Ref_Master_Unit_Table,MATCH($Z44,REF_To_Unit,0),MATCH('Reference - Lookup and Unit'!$A$11,Ref_From_Units,0))</f>
        <v>#REF!</v>
      </c>
      <c r="AK44" s="60" t="str">
        <f t="array" ref="AK44">INDEX(Ref_Master_Unit_Table,MATCH(IF(AND($D44="UK",$G44="Vehicle Distance (e.g. Road Transport)"),$L44,IF(ISBLANK($O44),$L44,$O44)),Ref_From_Units,0),MATCH($AA44,REF_To_Unit,0))</f>
        <v>#N/A</v>
      </c>
      <c r="AL44" s="60" t="str">
        <f t="array" ref="AL44">INDEX(Ref_Master_Unit_Table,MATCH($AC44,REF_To_Unit,0),MATCH('Reference - Lookup and Unit'!$A$11,Ref_From_Units,0))</f>
        <v>#REF!</v>
      </c>
      <c r="AM44" s="60" t="str">
        <f t="array" ref="AM44">INDEX(Ref_Master_Unit_Table,MATCH(IF(OR($G44="Fuel Use",$G44="Custom Fuel"),$O44,$L44),Ref_From_Units,0),MATCH($AD44,REF_To_Unit,0))</f>
        <v>#N/A</v>
      </c>
      <c r="AN44" s="60" t="str">
        <f t="array" ref="AN44">INDEX(Ref_Master_Unit_Table,MATCH($AF44,REF_To_Unit,0),MATCH('Reference - Lookup and Unit'!$A$11,Ref_From_Units,0))</f>
        <v>#REF!</v>
      </c>
      <c r="AO44" s="60" t="str">
        <f t="array" ref="AO44">INDEX(Ref_Master_Unit_Table,MATCH(IF(OR($G44="Fuel Use",$G44="Custom Fuel"),$O44,$L44),Ref_From_Units,0),MATCH($AD44,REF_To_Unit,0))</f>
        <v>#N/A</v>
      </c>
      <c r="AP44" s="60" t="str">
        <f>VLOOKUP("CO2",INDIRECT(IF(Setting_IPCC_GWP_VERSION="1995 IPCC Second Assessment Report (SAR)","Ref_EF_IPCC_GWP_95",IF(Setting_IPCC_GWP_VERSION="2001 IPCC Third Assessment Report (TAR)","Ref_EF_IPCC_GWP_2001","Ref_EF_IPCC_GWP_2007"))),2,0)</f>
        <v>1.0000000000</v>
      </c>
      <c r="AQ4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4" s="61" t="str">
        <f>VLOOKUP("Biofuel CO2",INDIRECT(IF(Setting_IPCC_GWP_VERSION="1995 IPCC Second Assessment Report (SAR)","Ref_EF_IPCC_GWP_95",IF(Setting_IPCC_GWP_VERSION="2001 IPCC Third Assessment Report (TAR)","Ref_EF_IPCC_GWP_2001","Ref_EF_IPCC_GWP_2007"))),2,0)</f>
        <v>1.0000000000</v>
      </c>
      <c r="AT44" s="62" t="str">
        <f t="shared" si="6"/>
        <v>Ref_DD_vehicle_Passenger_</v>
      </c>
      <c r="AU44" s="62" t="str">
        <f t="shared" si="7"/>
        <v>#REF!</v>
      </c>
      <c r="AV44" s="62" t="str">
        <f t="shared" si="8"/>
        <v>#REF!</v>
      </c>
      <c r="AW44" s="62" t="str">
        <f t="shared" si="9"/>
        <v>#REF!</v>
      </c>
      <c r="AX44" s="62" t="str">
        <f t="shared" si="10"/>
        <v>#REF!</v>
      </c>
      <c r="AY44" s="62" t="str">
        <f t="shared" si="11"/>
        <v>FALSE</v>
      </c>
      <c r="AZ44" s="62" t="str">
        <f t="shared" si="12"/>
        <v/>
      </c>
      <c r="BA44" s="62" t="str">
        <f t="shared" si="13"/>
        <v/>
      </c>
      <c r="BB44" s="62" t="str">
        <f t="shared" si="14"/>
        <v/>
      </c>
      <c r="BC44" s="62" t="str">
        <f t="shared" si="15"/>
        <v/>
      </c>
      <c r="BD44" s="62" t="str">
        <f t="shared" si="16"/>
        <v/>
      </c>
      <c r="BE44" s="62" t="str">
        <f t="shared" si="17"/>
        <v/>
      </c>
      <c r="BF44" s="62" t="str">
        <f t="shared" si="18"/>
        <v/>
      </c>
      <c r="BG44" s="62" t="str">
        <f t="shared" si="19"/>
        <v/>
      </c>
      <c r="BH44" s="62" t="str">
        <f t="shared" si="20"/>
        <v/>
      </c>
      <c r="BI44" s="62" t="str">
        <f t="shared" si="21"/>
        <v/>
      </c>
      <c r="BJ44" s="62" t="str">
        <f t="shared" si="22"/>
        <v/>
      </c>
      <c r="BK44" s="62" t="str">
        <f t="shared" si="23"/>
        <v/>
      </c>
      <c r="BL44" s="62" t="str">
        <f t="shared" si="24"/>
        <v/>
      </c>
      <c r="BM44" s="63" t="str">
        <f t="shared" si="25"/>
        <v/>
      </c>
      <c r="BN44" s="62" t="str">
        <f t="shared" si="26"/>
        <v/>
      </c>
      <c r="BO44" s="62" t="str">
        <f t="shared" si="27"/>
        <v/>
      </c>
      <c r="BP44" s="62" t="str">
        <f t="shared" si="28"/>
        <v/>
      </c>
      <c r="BQ44" s="62" t="str">
        <f t="shared" si="29"/>
        <v/>
      </c>
      <c r="BR44" s="62" t="str">
        <f t="shared" si="30"/>
        <v/>
      </c>
      <c r="BS44" s="62" t="str">
        <f t="shared" si="31"/>
        <v/>
      </c>
      <c r="BT44" s="62" t="str">
        <f t="shared" si="32"/>
        <v/>
      </c>
      <c r="BU44" s="62" t="str">
        <f t="shared" si="33"/>
        <v/>
      </c>
      <c r="BV44" s="62" t="str">
        <f t="shared" si="34"/>
        <v/>
      </c>
      <c r="BW44" s="62" t="str">
        <f t="shared" si="35"/>
        <v/>
      </c>
      <c r="BX44" s="62" t="str">
        <f t="shared" si="36"/>
        <v/>
      </c>
      <c r="BY44" s="62" t="str">
        <f t="shared" si="37"/>
        <v/>
      </c>
      <c r="BZ44" s="62" t="str">
        <f t="shared" si="38"/>
        <v/>
      </c>
      <c r="CA44" s="62" t="str">
        <f t="shared" si="39"/>
        <v/>
      </c>
      <c r="CB44" s="62" t="str">
        <f t="shared" si="40"/>
        <v/>
      </c>
      <c r="CC44" s="62" t="str">
        <f t="shared" si="41"/>
        <v/>
      </c>
      <c r="CD44" s="62" t="str">
        <f t="shared" si="42"/>
        <v/>
      </c>
      <c r="CE44" s="62" t="str">
        <f t="shared" si="43"/>
        <v/>
      </c>
      <c r="CF44" s="62" t="str">
        <f t="shared" si="44"/>
        <v/>
      </c>
      <c r="CG44" s="62" t="str">
        <f t="shared" si="45"/>
        <v/>
      </c>
      <c r="CH44" s="62" t="str">
        <f t="shared" si="46"/>
        <v/>
      </c>
      <c r="CI44" s="62" t="str">
        <f t="shared" si="47"/>
        <v/>
      </c>
      <c r="CJ44" s="62" t="str">
        <f t="shared" si="48"/>
        <v/>
      </c>
      <c r="CK44" s="62" t="str">
        <f t="shared" si="49"/>
        <v/>
      </c>
      <c r="CL44" s="62" t="str">
        <f t="shared" si="50"/>
        <v/>
      </c>
      <c r="CM44" s="62" t="str">
        <f t="shared" si="51"/>
        <v/>
      </c>
      <c r="CN44" s="62" t="str">
        <f t="shared" si="52"/>
        <v/>
      </c>
      <c r="CO44" s="62" t="str">
        <f t="shared" si="53"/>
        <v/>
      </c>
      <c r="CP44" s="64" t="str">
        <f t="shared" si="54"/>
        <v>Ref_DD_DistanceUnit</v>
      </c>
      <c r="CQ44" s="62" t="str">
        <f t="shared" si="55"/>
        <v/>
      </c>
      <c r="CR44" s="64" t="str">
        <f t="shared" si="56"/>
        <v/>
      </c>
      <c r="CS44" s="65"/>
      <c r="CT44" s="8"/>
      <c r="CU44" s="8"/>
      <c r="CV44" s="8"/>
      <c r="CW44" s="8"/>
      <c r="CX44" s="8"/>
      <c r="CY44" s="8"/>
      <c r="CZ44" s="8"/>
      <c r="DA44" s="8"/>
      <c r="DB44" s="8"/>
      <c r="DC44" s="8"/>
      <c r="DD44" s="8"/>
      <c r="DE44" s="8"/>
      <c r="DF44" s="8"/>
      <c r="DG44" s="8"/>
      <c r="DH44" s="8"/>
      <c r="DI44" s="8"/>
      <c r="DJ44" s="8"/>
      <c r="DK44" s="8"/>
      <c r="DL44" s="8"/>
    </row>
    <row r="45" ht="18.0" customHeight="1">
      <c r="A45" s="8"/>
      <c r="B45" s="87"/>
      <c r="C45" s="79"/>
      <c r="D45" s="79"/>
      <c r="E45" s="79"/>
      <c r="F45" s="79"/>
      <c r="G45" s="79"/>
      <c r="H45" s="79"/>
      <c r="I45" s="80"/>
      <c r="J45" s="80"/>
      <c r="K45" s="80"/>
      <c r="L45" s="79"/>
      <c r="M45" s="79"/>
      <c r="N45" s="80"/>
      <c r="O45" s="79"/>
      <c r="P45" s="81"/>
      <c r="Q45" s="82" t="str">
        <f t="shared" si="1"/>
        <v/>
      </c>
      <c r="R45" s="82" t="str">
        <f t="shared" si="2"/>
        <v/>
      </c>
      <c r="S45" s="82" t="str">
        <f t="shared" si="3"/>
        <v/>
      </c>
      <c r="T45" s="82" t="str">
        <f t="shared" si="4"/>
        <v>0</v>
      </c>
      <c r="U45" s="83" t="str">
        <f t="shared" si="5"/>
        <v/>
      </c>
      <c r="V45" s="60" t="str">
        <f>IF(OR($G45="Fuel Use",$G45="Fuel Use and Vehicle Distance"),VLOOKUP($M45,INDIRECT("Ref_EF_ByFuel"&amp;"_"&amp;$D45),3,0),IF(AND($G45="Vehicle Distance (e.g. Road Transport)",$D45="UK"),VLOOKUP($H45,Ref_EF_Vehicle_Distance_UK,3,0),IF(AND($G45="Vehicle Distance (e.g. Road Transport)",OR($D45="US",$D45="Other")),VLOOKUP($H45,INDIRECT("Ref_EF_Vehicle_Distance"&amp;"_"&amp;$D45),15,0),IF(AND($G45="Vehicle Distance (e.g. Road Transport)",ISBLANK($N45),ISBLANK($O45)),VLOOKUP($H45,INDIRECT("Ref_EF_Vehicle_Distance"&amp;"_"&amp;$D45),15,0),IF($G45="Weight Distance (e.g. Freight Transport)",VLOOKUP($H45,INDIRECT("Ref_EF_Weight_Distance"&amp;"_"&amp;$D45),3,0),IF($G45="Custom Vehicle",VLOOKUP($H45,Tbl_vehical_Settings,2,0),IF($G45="Custom Fuel",VLOOKUP($M45,Tbl_Fuel_Settings,2,0),$AU45)))))))</f>
        <v>#REF!</v>
      </c>
      <c r="W45" s="60" t="str">
        <f>IF(OR($G45="Fuel Use",$G45="Fuel Use and Vehicle Distance"),VLOOKUP($M45,INDIRECT("Ref_EF_ByFuel"&amp;"_"&amp;$D45),5,0),IF(AND($G45="Vehicle Distance (e.g. Road Transport)",$D45="UK"),VLOOKUP($H45,Ref_EF_Vehicle_Distance_UK,5,0),IF(AND($G45="Vehicle Distance (e.g. Road Transport)",OR($D45="US",$D45="Other")),VLOOKUP($H45,INDIRECT("Ref_EF_Vehicle_Distance"&amp;"_"&amp;$D45),17,0),IF(AND($G45="Vehicle Distance (e.g. Road Transport)",ISBLANK($N45),ISBLANK($O45)),VLOOKUP($H45,INDIRECT("Ref_EF_Vehicle_Distance"&amp;"_"&amp;$D45),17,0),IF($G45="Weight Distance (e.g. Freight Transport)",VLOOKUP($H45,INDIRECT("Ref_EF_Weight_Distance"&amp;"_"&amp;$D45),5,0),IF($G45="Custom Vehicle",VLOOKUP($H45,Tbl_vehical_Settings,6,0),IF($G45="Custom Fuel",VLOOKUP($M45,Tbl_Fuel_Settings,6,0),$AV45)))))))</f>
        <v>#REF!</v>
      </c>
      <c r="X45" s="60" t="str">
        <f>IF(OR($G45="Fuel Use",$G45="Fuel Use and Vehicle Distance"),VLOOKUP($M45,INDIRECT("Ref_EF_ByFuel"&amp;"_"&amp;$D45),6,0),IF(AND($G45="Vehicle Distance (e.g. Road Transport)",$D45="UK"),VLOOKUP($H45,Ref_EF_Vehicle_Distance_UK,6,0),IF(AND($G45="Vehicle Distance (e.g. Road Transport)",OR($D45="US",$D45="Other")),VLOOKUP($H45,INDIRECT("Ref_EF_Vehicle_Distance"&amp;"_"&amp;$D45),18,0),IF(AND($G45="Vehicle Distance (e.g. Road Transport)",ISBLANK($N45),ISBLANK($O45)),VLOOKUP($H45,INDIRECT("Ref_EF_Vehicle_Distance"&amp;"_"&amp;$D45),18,0),IF($G45="Weight Distance (e.g. Freight Transport)",VLOOKUP($H45,INDIRECT("Ref_EF_Weight_Distance"&amp;"_"&amp;$D45),6,0),IF($G45="Custom Vehicle",VLOOKUP($H45,Tbl_vehical_Settings,7,0),IF($G45="Custom Fuel",VLOOKUP($M45,Tbl_Fuel_Settings,7,0),$AW45)))))))</f>
        <v>#REF!</v>
      </c>
      <c r="Y45" s="60" t="str">
        <f>IF(OR($G45="Fuel Use",$G45="Fuel Use and Vehicle Distance"),VLOOKUP($M45,INDIRECT("Ref_EF_ByFuel"&amp;"_"&amp;$D45),4,0),IF(AND($G45="Vehicle Distance (e.g. Road Transport)",$D45="UK"),VLOOKUP($H45,Ref_EF_Vehicle_Distance_UK,4,0),IF(AND($G45="Vehicle Distance (e.g. Road Transport)",OR($D45="US",$D45="Other")),VLOOKUP($H45,INDIRECT("Ref_EF_Vehicle_Distance"&amp;"_"&amp;$D45),16,0),IF(AND($G45="Vehicle Distance (e.g. Road Transport)",ISBLANK($N45),ISBLANK($O45)),VLOOKUP($H45,INDIRECT("Ref_EF_Vehicle_Distance"&amp;"_"&amp;$D45),16,0),IF($G45="Weight Distance (e.g. Freight Transport)",VLOOKUP($H45,INDIRECT("Ref_EF_Weight_Distance"&amp;"_"&amp;$D45),4,0),IF($G45="Custom Vehicle",VLOOKUP($H45,Tbl_vehical_Settings,5,0),IF($G45="Custom Fuel",VLOOKUP($M45,Tbl_Fuel_Settings,5,0),$AX45)))))))</f>
        <v>#REF!</v>
      </c>
      <c r="Z45" s="60" t="str">
        <f>IF(OR($G45="Fuel Use",$G45="Fuel Use and Vehicle Distance"),VLOOKUP($M45,INDIRECT("Ref_EF_ByFuel"&amp;"_"&amp;$D45),5,0),IF(AND($G45="Vehicle Distance (e.g. Road Transport)",$D45="UK"),VLOOKUP($H45,Ref_EF_Vehicle_Distance_UK,5,0),IF(AND($G45="Vehicle Distance (e.g. Road Transport)",OR($D45="US",$D45="Other")),VLOOKUP($H45,INDIRECT("Ref_EF_Vehicle_Distance"&amp;"_"&amp;$D45),17,0),IF(AND($G45="Vehicle Distance (e.g. Road Transport)",ISBLANK($N45),ISBLANK($O45)),VLOOKUP($H45,INDIRECT("Ref_EF_Vehicle_Distance"&amp;"_"&amp;$D45),17,0),IF($G45="Weight Distance (e.g. Freight Transport)",VLOOKUP($H45,INDIRECT("Ref_EF_Weight_Distance"&amp;"_"&amp;$D45),5,0),IF($G45="Custom Vehicle",VLOOKUP($H45,Tbl_vehical_Settings,6,0),IF($G45="Custom Fuel",VLOOKUP($M45,Tbl_Fuel_Settings,6,0),$AV45)))))))</f>
        <v>#REF!</v>
      </c>
      <c r="AA45" s="60" t="str">
        <f>IF(OR($G45="Fuel Use",$G45="Fuel Use and Vehicle Distance"),VLOOKUP($M45,INDIRECT("Ref_EF_ByFuel"&amp;"_"&amp;$D45),6,0),IF(AND($G45="Vehicle Distance (e.g. Road Transport)",$D45="UK"),VLOOKUP($H45,Ref_EF_Vehicle_Distance_UK,6,0),IF(AND($G45="Vehicle Distance (e.g. Road Transport)",OR($D45="US",$D45="Other")),VLOOKUP($H45,INDIRECT("Ref_EF_Vehicle_Distance"&amp;"_"&amp;$D45),18,0),IF(AND($G45="Vehicle Distance (e.g. Road Transport)",ISBLANK($N45),ISBLANK($O45)),VLOOKUP($H45,INDIRECT("Ref_EF_Vehicle_Distance"&amp;"_"&amp;$D45),18,0),IF($G45="Weight Distance (e.g. Freight Transport)",VLOOKUP($H45,INDIRECT("Ref_EF_Weight_Distance"&amp;"_"&amp;$D45),6,0),IF($G45="Custom Vehicle",VLOOKUP($H45,Tbl_vehical_Settings,7,0),IF($G45="Custom Fuel",VLOOKUP($M45,Tbl_Fuel_Settings,7,0),$AW45)))))))</f>
        <v>#REF!</v>
      </c>
      <c r="AB45" s="60" t="str">
        <f>IF($G45="Fuel Use",VLOOKUP($H45,INDIRECT("Ref_EF_ByFuel_CH4"&amp;"_"&amp;$D45),3,0),
IF($G45="Fuel Use and Vehicle Distance",VLOOKUP($H45,INDIRECT("Ref_EF_Vehicle_Distance"&amp;"_"&amp;$D45),3,0),IF($G45="Vehicle Distance (e.g. Road Transport)",VLOOKUP($H45,INDIRECT("Ref_EF_Vehicle_Distance"&amp;"_"&amp;$D45),IF($D45="UK",7,3),0),IF($G45="Weight Distance (e.g. Freight Transport)",VLOOKUP(VLOOKUP($H45,INDIRECT("Ref_EF_Weight_Distance"&amp;"_"&amp;$D45),8,0),INDIRECT("Ref_EF_Weight_Distance_CH4"&amp;"_"&amp;$D45),3,0),IF($G45="Custom Vehicle",VLOOKUP($H45,Tbl_vehical_Settings,3,0),IF($G45="Custom Fuel",VLOOKUP($M45,Tbl_Fuel_Settings,3,0),VLOOKUP($H45,INDIRECT("Ref_EF_Public_Transport"&amp;"_"&amp;$D45),7,0)))))))</f>
        <v>#REF!</v>
      </c>
      <c r="AC45" s="60" t="str">
        <f>IF($G45="Fuel Use",VLOOKUP($H45,INDIRECT("Ref_EF_ByFuel_CH4"&amp;"_"&amp;$D45),4,0),
IF($G45="Fuel Use and Vehicle Distance",VLOOKUP($H45,INDIRECT("Ref_EF_Vehicle_Distance"&amp;"_"&amp;$D45),4,0),IF($G45="Vehicle Distance (e.g. Road Transport)",VLOOKUP($H45,INDIRECT("Ref_EF_Vehicle_Distance"&amp;"_"&amp;$D45),IF($D45="UK",8,4),0),IF($G45="Weight Distance (e.g. Freight Transport)",VLOOKUP(VLOOKUP($H45,INDIRECT("Ref_EF_Weight_Distance"&amp;"_"&amp;$D45),8,0),INDIRECT("Ref_EF_Weight_Distance_CH4"&amp;"_"&amp;$D45),4,0),IF($G45="Custom Vehicle",VLOOKUP($H45,Tbl_vehical_Settings,6,0),IF($G45="Custom Fuel",VLOOKUP($M45,Tbl_Fuel_Settings,6,0),VLOOKUP($H45,INDIRECT("Ref_EF_Public_Transport"&amp;"_"&amp;$D45),8,0)))))))</f>
        <v>#REF!</v>
      </c>
      <c r="AD45" s="60" t="str">
        <f>IF($G45="Fuel Use",VLOOKUP($H45,INDIRECT("Ref_EF_ByFuel_CH4"&amp;"_"&amp;$D45),5,0),
IF($G45="Fuel Use and Vehicle Distance",VLOOKUP($H45,INDIRECT("Ref_EF_Vehicle_Distance"&amp;"_"&amp;$D45),5,0),IF($G45="Vehicle Distance (e.g. Road Transport)",VLOOKUP($H45,INDIRECT("Ref_EF_Vehicle_Distance"&amp;"_"&amp;$D45),IF($D45="UK",9,5),0),IF($G45="Weight Distance (e.g. Freight Transport)",VLOOKUP(VLOOKUP($H45,INDIRECT("Ref_EF_Weight_Distance"&amp;"_"&amp;$D45),8,0),INDIRECT("Ref_EF_Weight_Distance_CH4"&amp;"_"&amp;$D45),5,0),IF($G45="Custom Vehicle",VLOOKUP($H45,Tbl_vehical_Settings,7,0),IF($G45="Custom Fuel",VLOOKUP($M45,Tbl_Fuel_Settings,7,0),VLOOKUP($H45,INDIRECT("Ref_EF_Public_Transport"&amp;"_"&amp;$D45),9,0)))))))</f>
        <v>#REF!</v>
      </c>
      <c r="AE45" s="60" t="str">
        <f>IF($G45="Fuel Use",VLOOKUP($H45,INDIRECT("Ref_EF_ByFuel_CH4"&amp;"_"&amp;$D45),6,0),
IF($G45="Fuel Use and Vehicle Distance",VLOOKUP($H45,INDIRECT("Ref_EF_Vehicle_Distance"&amp;"_"&amp;$D45),6,0),IF($G45="Vehicle Distance (e.g. Road Transport)",VLOOKUP($H45,INDIRECT("Ref_EF_Vehicle_Distance"&amp;"_"&amp;$D45),IF($D45="UK",10,6),0),IF($G45="Weight Distance (e.g. Freight Transport)",VLOOKUP(VLOOKUP($H45,INDIRECT("Ref_EF_Weight_Distance"&amp;"_"&amp;$D45),8,0),INDIRECT("Ref_EF_Weight_Distance_CH4"&amp;"_"&amp;$D45),6,0),IF($G45="Custom Vehicle",VLOOKUP($H45,Tbl_vehical_Settings,4,0),IF($G45="Custom Fuel",VLOOKUP($M45,Tbl_Fuel_Settings,4,0),VLOOKUP($H45,INDIRECT("Ref_EF_Public_Transport"&amp;"_"&amp;$D45),10,0)))))))</f>
        <v>#REF!</v>
      </c>
      <c r="AF45" s="60" t="str">
        <f>IF($G45="Fuel Use",VLOOKUP($H45,INDIRECT("Ref_EF_ByFuel_CH4"&amp;"_"&amp;$D45),7,0),
IF($G45="Fuel Use and Vehicle Distance",VLOOKUP($H45,INDIRECT("Ref_EF_Vehicle_Distance"&amp;"_"&amp;$D45),7,0),IF($G45="Vehicle Distance (e.g. Road Transport)",VLOOKUP($H45,INDIRECT("Ref_EF_Vehicle_Distance"&amp;"_"&amp;$D45),IF($D45="UK",11,7),0),IF($G45="Weight Distance (e.g. Freight Transport)",VLOOKUP(VLOOKUP($H45,INDIRECT("Ref_EF_Weight_Distance"&amp;"_"&amp;$D45),8,0),INDIRECT("Ref_EF_Weight_Distance_CH4"&amp;"_"&amp;$D45),7,0),IF($G45="Custom Vehicle",VLOOKUP($H45,Tbl_vehical_Settings,6,0),IF($G45="Custom Fuel",VLOOKUP($M45,Tbl_Fuel_Settings,6,0),VLOOKUP($H45,INDIRECT("Ref_EF_Public_Transport"&amp;"_"&amp;$D45),11,0)))))))</f>
        <v>#REF!</v>
      </c>
      <c r="AG45" s="60" t="str">
        <f>IF($G45="Fuel Use",VLOOKUP($H45,INDIRECT("Ref_EF_ByFuel_CH4"&amp;"_"&amp;$D45),8,0),
IF($G45="Fuel Use and Vehicle Distance",VLOOKUP($H45,INDIRECT("Ref_EF_Vehicle_Distance"&amp;"_"&amp;$D45),8,0),IF($G45="Vehicle Distance (e.g. Road Transport)",VLOOKUP($H45,INDIRECT("Ref_EF_Vehicle_Distance"&amp;"_"&amp;$D45),IF($D45="UK",12,8),0),IF($G45="Weight Distance (e.g. Freight Transport)",VLOOKUP(VLOOKUP($H45,INDIRECT("Ref_EF_Weight_Distance"&amp;"_"&amp;$D45),8,0),INDIRECT("Ref_EF_Weight_Distance_CH4"&amp;"_"&amp;$D45),8,0),IF($G45="Custom Vehicle",VLOOKUP($H45,Tbl_vehical_Settings,7,0),IF($G45="Custom Fuel",VLOOKUP($M45,Tbl_Fuel_Settings,7,0),VLOOKUP($H45,INDIRECT("Ref_EF_Public_Transport"&amp;"_"&amp;$D45),12,0)))))))</f>
        <v>#REF!</v>
      </c>
      <c r="AH45" s="60" t="str">
        <f t="array" ref="AH45">INDEX(Ref_Master_Unit_Table,MATCH($W45,REF_To_Unit,0),MATCH('Reference - Lookup and Unit'!$A$11,Ref_From_Units,0))</f>
        <v>#REF!</v>
      </c>
      <c r="AI45" s="60" t="str">
        <f t="array" ref="AI45">INDEX(Ref_Master_Unit_Table,MATCH(IF(AND($D45="UK",$G45="Vehicle Distance (e.g. Road Transport)"),$L45,IF(ISBLANK($O45),$L45,$O45)),Ref_From_Units,0),MATCH($X45,REF_To_Unit,0))</f>
        <v>#N/A</v>
      </c>
      <c r="AJ45" s="60" t="str">
        <f t="array" ref="AJ45">INDEX(Ref_Master_Unit_Table,MATCH($Z45,REF_To_Unit,0),MATCH('Reference - Lookup and Unit'!$A$11,Ref_From_Units,0))</f>
        <v>#REF!</v>
      </c>
      <c r="AK45" s="60" t="str">
        <f t="array" ref="AK45">INDEX(Ref_Master_Unit_Table,MATCH(IF(AND($D45="UK",$G45="Vehicle Distance (e.g. Road Transport)"),$L45,IF(ISBLANK($O45),$L45,$O45)),Ref_From_Units,0),MATCH($AA45,REF_To_Unit,0))</f>
        <v>#N/A</v>
      </c>
      <c r="AL45" s="60" t="str">
        <f t="array" ref="AL45">INDEX(Ref_Master_Unit_Table,MATCH($AC45,REF_To_Unit,0),MATCH('Reference - Lookup and Unit'!$A$11,Ref_From_Units,0))</f>
        <v>#REF!</v>
      </c>
      <c r="AM45" s="60" t="str">
        <f t="array" ref="AM45">INDEX(Ref_Master_Unit_Table,MATCH(IF(OR($G45="Fuel Use",$G45="Custom Fuel"),$O45,$L45),Ref_From_Units,0),MATCH($AD45,REF_To_Unit,0))</f>
        <v>#N/A</v>
      </c>
      <c r="AN45" s="60" t="str">
        <f t="array" ref="AN45">INDEX(Ref_Master_Unit_Table,MATCH($AF45,REF_To_Unit,0),MATCH('Reference - Lookup and Unit'!$A$11,Ref_From_Units,0))</f>
        <v>#REF!</v>
      </c>
      <c r="AO45" s="60" t="str">
        <f t="array" ref="AO45">INDEX(Ref_Master_Unit_Table,MATCH(IF(OR($G45="Fuel Use",$G45="Custom Fuel"),$O45,$L45),Ref_From_Units,0),MATCH($AD45,REF_To_Unit,0))</f>
        <v>#N/A</v>
      </c>
      <c r="AP45" s="60" t="str">
        <f>VLOOKUP("CO2",INDIRECT(IF(Setting_IPCC_GWP_VERSION="1995 IPCC Second Assessment Report (SAR)","Ref_EF_IPCC_GWP_95",IF(Setting_IPCC_GWP_VERSION="2001 IPCC Third Assessment Report (TAR)","Ref_EF_IPCC_GWP_2001","Ref_EF_IPCC_GWP_2007"))),2,0)</f>
        <v>1.0000000000</v>
      </c>
      <c r="AQ4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5" s="61" t="str">
        <f>VLOOKUP("Biofuel CO2",INDIRECT(IF(Setting_IPCC_GWP_VERSION="1995 IPCC Second Assessment Report (SAR)","Ref_EF_IPCC_GWP_95",IF(Setting_IPCC_GWP_VERSION="2001 IPCC Third Assessment Report (TAR)","Ref_EF_IPCC_GWP_2001","Ref_EF_IPCC_GWP_2007"))),2,0)</f>
        <v>1.0000000000</v>
      </c>
      <c r="AT45" s="62" t="str">
        <f t="shared" si="6"/>
        <v>Ref_DD_vehicle_Passenger_</v>
      </c>
      <c r="AU45" s="62" t="str">
        <f t="shared" si="7"/>
        <v>#REF!</v>
      </c>
      <c r="AV45" s="62" t="str">
        <f t="shared" si="8"/>
        <v>#REF!</v>
      </c>
      <c r="AW45" s="62" t="str">
        <f t="shared" si="9"/>
        <v>#REF!</v>
      </c>
      <c r="AX45" s="62" t="str">
        <f t="shared" si="10"/>
        <v>#REF!</v>
      </c>
      <c r="AY45" s="62" t="str">
        <f t="shared" si="11"/>
        <v>FALSE</v>
      </c>
      <c r="AZ45" s="62" t="str">
        <f t="shared" si="12"/>
        <v/>
      </c>
      <c r="BA45" s="62" t="str">
        <f t="shared" si="13"/>
        <v/>
      </c>
      <c r="BB45" s="62" t="str">
        <f t="shared" si="14"/>
        <v/>
      </c>
      <c r="BC45" s="62" t="str">
        <f t="shared" si="15"/>
        <v/>
      </c>
      <c r="BD45" s="62" t="str">
        <f t="shared" si="16"/>
        <v/>
      </c>
      <c r="BE45" s="62" t="str">
        <f t="shared" si="17"/>
        <v/>
      </c>
      <c r="BF45" s="62" t="str">
        <f t="shared" si="18"/>
        <v/>
      </c>
      <c r="BG45" s="62" t="str">
        <f t="shared" si="19"/>
        <v/>
      </c>
      <c r="BH45" s="62" t="str">
        <f t="shared" si="20"/>
        <v/>
      </c>
      <c r="BI45" s="62" t="str">
        <f t="shared" si="21"/>
        <v/>
      </c>
      <c r="BJ45" s="62" t="str">
        <f t="shared" si="22"/>
        <v/>
      </c>
      <c r="BK45" s="62" t="str">
        <f t="shared" si="23"/>
        <v/>
      </c>
      <c r="BL45" s="62" t="str">
        <f t="shared" si="24"/>
        <v/>
      </c>
      <c r="BM45" s="63" t="str">
        <f t="shared" si="25"/>
        <v/>
      </c>
      <c r="BN45" s="62" t="str">
        <f t="shared" si="26"/>
        <v/>
      </c>
      <c r="BO45" s="62" t="str">
        <f t="shared" si="27"/>
        <v/>
      </c>
      <c r="BP45" s="62" t="str">
        <f t="shared" si="28"/>
        <v/>
      </c>
      <c r="BQ45" s="62" t="str">
        <f t="shared" si="29"/>
        <v/>
      </c>
      <c r="BR45" s="62" t="str">
        <f t="shared" si="30"/>
        <v/>
      </c>
      <c r="BS45" s="62" t="str">
        <f t="shared" si="31"/>
        <v/>
      </c>
      <c r="BT45" s="62" t="str">
        <f t="shared" si="32"/>
        <v/>
      </c>
      <c r="BU45" s="62" t="str">
        <f t="shared" si="33"/>
        <v/>
      </c>
      <c r="BV45" s="62" t="str">
        <f t="shared" si="34"/>
        <v/>
      </c>
      <c r="BW45" s="62" t="str">
        <f t="shared" si="35"/>
        <v/>
      </c>
      <c r="BX45" s="62" t="str">
        <f t="shared" si="36"/>
        <v/>
      </c>
      <c r="BY45" s="62" t="str">
        <f t="shared" si="37"/>
        <v/>
      </c>
      <c r="BZ45" s="62" t="str">
        <f t="shared" si="38"/>
        <v/>
      </c>
      <c r="CA45" s="62" t="str">
        <f t="shared" si="39"/>
        <v/>
      </c>
      <c r="CB45" s="62" t="str">
        <f t="shared" si="40"/>
        <v/>
      </c>
      <c r="CC45" s="62" t="str">
        <f t="shared" si="41"/>
        <v/>
      </c>
      <c r="CD45" s="62" t="str">
        <f t="shared" si="42"/>
        <v/>
      </c>
      <c r="CE45" s="62" t="str">
        <f t="shared" si="43"/>
        <v/>
      </c>
      <c r="CF45" s="62" t="str">
        <f t="shared" si="44"/>
        <v/>
      </c>
      <c r="CG45" s="62" t="str">
        <f t="shared" si="45"/>
        <v/>
      </c>
      <c r="CH45" s="62" t="str">
        <f t="shared" si="46"/>
        <v/>
      </c>
      <c r="CI45" s="62" t="str">
        <f t="shared" si="47"/>
        <v/>
      </c>
      <c r="CJ45" s="62" t="str">
        <f t="shared" si="48"/>
        <v/>
      </c>
      <c r="CK45" s="62" t="str">
        <f t="shared" si="49"/>
        <v/>
      </c>
      <c r="CL45" s="62" t="str">
        <f t="shared" si="50"/>
        <v/>
      </c>
      <c r="CM45" s="62" t="str">
        <f t="shared" si="51"/>
        <v/>
      </c>
      <c r="CN45" s="62" t="str">
        <f t="shared" si="52"/>
        <v/>
      </c>
      <c r="CO45" s="62" t="str">
        <f t="shared" si="53"/>
        <v/>
      </c>
      <c r="CP45" s="64" t="str">
        <f t="shared" si="54"/>
        <v>Ref_DD_DistanceUnit</v>
      </c>
      <c r="CQ45" s="62" t="str">
        <f t="shared" si="55"/>
        <v/>
      </c>
      <c r="CR45" s="64" t="str">
        <f t="shared" si="56"/>
        <v/>
      </c>
      <c r="CS45" s="65"/>
      <c r="CT45" s="8"/>
      <c r="CU45" s="8"/>
      <c r="CV45" s="8"/>
      <c r="CW45" s="8"/>
      <c r="CX45" s="8"/>
      <c r="CY45" s="8"/>
      <c r="CZ45" s="8"/>
      <c r="DA45" s="8"/>
      <c r="DB45" s="8"/>
      <c r="DC45" s="8"/>
      <c r="DD45" s="8"/>
      <c r="DE45" s="8"/>
      <c r="DF45" s="8"/>
      <c r="DG45" s="8"/>
      <c r="DH45" s="8"/>
      <c r="DI45" s="8"/>
      <c r="DJ45" s="8"/>
      <c r="DK45" s="8"/>
      <c r="DL45" s="8"/>
    </row>
    <row r="46" ht="18.0" customHeight="1">
      <c r="A46" s="8"/>
      <c r="B46" s="87"/>
      <c r="C46" s="79"/>
      <c r="D46" s="79"/>
      <c r="E46" s="79"/>
      <c r="F46" s="79"/>
      <c r="G46" s="79"/>
      <c r="H46" s="79"/>
      <c r="I46" s="80"/>
      <c r="J46" s="80"/>
      <c r="K46" s="80"/>
      <c r="L46" s="79"/>
      <c r="M46" s="79"/>
      <c r="N46" s="80"/>
      <c r="O46" s="79"/>
      <c r="P46" s="81"/>
      <c r="Q46" s="82" t="str">
        <f t="shared" si="1"/>
        <v/>
      </c>
      <c r="R46" s="82" t="str">
        <f t="shared" si="2"/>
        <v/>
      </c>
      <c r="S46" s="82" t="str">
        <f t="shared" si="3"/>
        <v/>
      </c>
      <c r="T46" s="82" t="str">
        <f t="shared" si="4"/>
        <v>0</v>
      </c>
      <c r="U46" s="83" t="str">
        <f t="shared" si="5"/>
        <v/>
      </c>
      <c r="V46" s="60" t="str">
        <f>IF(OR($G46="Fuel Use",$G46="Fuel Use and Vehicle Distance"),VLOOKUP($M46,INDIRECT("Ref_EF_ByFuel"&amp;"_"&amp;$D46),3,0),IF(AND($G46="Vehicle Distance (e.g. Road Transport)",$D46="UK"),VLOOKUP($H46,Ref_EF_Vehicle_Distance_UK,3,0),IF(AND($G46="Vehicle Distance (e.g. Road Transport)",OR($D46="US",$D46="Other")),VLOOKUP($H46,INDIRECT("Ref_EF_Vehicle_Distance"&amp;"_"&amp;$D46),15,0),IF(AND($G46="Vehicle Distance (e.g. Road Transport)",ISBLANK($N46),ISBLANK($O46)),VLOOKUP($H46,INDIRECT("Ref_EF_Vehicle_Distance"&amp;"_"&amp;$D46),15,0),IF($G46="Weight Distance (e.g. Freight Transport)",VLOOKUP($H46,INDIRECT("Ref_EF_Weight_Distance"&amp;"_"&amp;$D46),3,0),IF($G46="Custom Vehicle",VLOOKUP($H46,Tbl_vehical_Settings,2,0),IF($G46="Custom Fuel",VLOOKUP($M46,Tbl_Fuel_Settings,2,0),$AU46)))))))</f>
        <v>#REF!</v>
      </c>
      <c r="W46" s="60" t="str">
        <f>IF(OR($G46="Fuel Use",$G46="Fuel Use and Vehicle Distance"),VLOOKUP($M46,INDIRECT("Ref_EF_ByFuel"&amp;"_"&amp;$D46),5,0),IF(AND($G46="Vehicle Distance (e.g. Road Transport)",$D46="UK"),VLOOKUP($H46,Ref_EF_Vehicle_Distance_UK,5,0),IF(AND($G46="Vehicle Distance (e.g. Road Transport)",OR($D46="US",$D46="Other")),VLOOKUP($H46,INDIRECT("Ref_EF_Vehicle_Distance"&amp;"_"&amp;$D46),17,0),IF(AND($G46="Vehicle Distance (e.g. Road Transport)",ISBLANK($N46),ISBLANK($O46)),VLOOKUP($H46,INDIRECT("Ref_EF_Vehicle_Distance"&amp;"_"&amp;$D46),17,0),IF($G46="Weight Distance (e.g. Freight Transport)",VLOOKUP($H46,INDIRECT("Ref_EF_Weight_Distance"&amp;"_"&amp;$D46),5,0),IF($G46="Custom Vehicle",VLOOKUP($H46,Tbl_vehical_Settings,6,0),IF($G46="Custom Fuel",VLOOKUP($M46,Tbl_Fuel_Settings,6,0),$AV46)))))))</f>
        <v>#REF!</v>
      </c>
      <c r="X46" s="60" t="str">
        <f>IF(OR($G46="Fuel Use",$G46="Fuel Use and Vehicle Distance"),VLOOKUP($M46,INDIRECT("Ref_EF_ByFuel"&amp;"_"&amp;$D46),6,0),IF(AND($G46="Vehicle Distance (e.g. Road Transport)",$D46="UK"),VLOOKUP($H46,Ref_EF_Vehicle_Distance_UK,6,0),IF(AND($G46="Vehicle Distance (e.g. Road Transport)",OR($D46="US",$D46="Other")),VLOOKUP($H46,INDIRECT("Ref_EF_Vehicle_Distance"&amp;"_"&amp;$D46),18,0),IF(AND($G46="Vehicle Distance (e.g. Road Transport)",ISBLANK($N46),ISBLANK($O46)),VLOOKUP($H46,INDIRECT("Ref_EF_Vehicle_Distance"&amp;"_"&amp;$D46),18,0),IF($G46="Weight Distance (e.g. Freight Transport)",VLOOKUP($H46,INDIRECT("Ref_EF_Weight_Distance"&amp;"_"&amp;$D46),6,0),IF($G46="Custom Vehicle",VLOOKUP($H46,Tbl_vehical_Settings,7,0),IF($G46="Custom Fuel",VLOOKUP($M46,Tbl_Fuel_Settings,7,0),$AW46)))))))</f>
        <v>#REF!</v>
      </c>
      <c r="Y46" s="60" t="str">
        <f>IF(OR($G46="Fuel Use",$G46="Fuel Use and Vehicle Distance"),VLOOKUP($M46,INDIRECT("Ref_EF_ByFuel"&amp;"_"&amp;$D46),4,0),IF(AND($G46="Vehicle Distance (e.g. Road Transport)",$D46="UK"),VLOOKUP($H46,Ref_EF_Vehicle_Distance_UK,4,0),IF(AND($G46="Vehicle Distance (e.g. Road Transport)",OR($D46="US",$D46="Other")),VLOOKUP($H46,INDIRECT("Ref_EF_Vehicle_Distance"&amp;"_"&amp;$D46),16,0),IF(AND($G46="Vehicle Distance (e.g. Road Transport)",ISBLANK($N46),ISBLANK($O46)),VLOOKUP($H46,INDIRECT("Ref_EF_Vehicle_Distance"&amp;"_"&amp;$D46),16,0),IF($G46="Weight Distance (e.g. Freight Transport)",VLOOKUP($H46,INDIRECT("Ref_EF_Weight_Distance"&amp;"_"&amp;$D46),4,0),IF($G46="Custom Vehicle",VLOOKUP($H46,Tbl_vehical_Settings,5,0),IF($G46="Custom Fuel",VLOOKUP($M46,Tbl_Fuel_Settings,5,0),$AX46)))))))</f>
        <v>#REF!</v>
      </c>
      <c r="Z46" s="60" t="str">
        <f>IF(OR($G46="Fuel Use",$G46="Fuel Use and Vehicle Distance"),VLOOKUP($M46,INDIRECT("Ref_EF_ByFuel"&amp;"_"&amp;$D46),5,0),IF(AND($G46="Vehicle Distance (e.g. Road Transport)",$D46="UK"),VLOOKUP($H46,Ref_EF_Vehicle_Distance_UK,5,0),IF(AND($G46="Vehicle Distance (e.g. Road Transport)",OR($D46="US",$D46="Other")),VLOOKUP($H46,INDIRECT("Ref_EF_Vehicle_Distance"&amp;"_"&amp;$D46),17,0),IF(AND($G46="Vehicle Distance (e.g. Road Transport)",ISBLANK($N46),ISBLANK($O46)),VLOOKUP($H46,INDIRECT("Ref_EF_Vehicle_Distance"&amp;"_"&amp;$D46),17,0),IF($G46="Weight Distance (e.g. Freight Transport)",VLOOKUP($H46,INDIRECT("Ref_EF_Weight_Distance"&amp;"_"&amp;$D46),5,0),IF($G46="Custom Vehicle",VLOOKUP($H46,Tbl_vehical_Settings,6,0),IF($G46="Custom Fuel",VLOOKUP($M46,Tbl_Fuel_Settings,6,0),$AV46)))))))</f>
        <v>#REF!</v>
      </c>
      <c r="AA46" s="60" t="str">
        <f>IF(OR($G46="Fuel Use",$G46="Fuel Use and Vehicle Distance"),VLOOKUP($M46,INDIRECT("Ref_EF_ByFuel"&amp;"_"&amp;$D46),6,0),IF(AND($G46="Vehicle Distance (e.g. Road Transport)",$D46="UK"),VLOOKUP($H46,Ref_EF_Vehicle_Distance_UK,6,0),IF(AND($G46="Vehicle Distance (e.g. Road Transport)",OR($D46="US",$D46="Other")),VLOOKUP($H46,INDIRECT("Ref_EF_Vehicle_Distance"&amp;"_"&amp;$D46),18,0),IF(AND($G46="Vehicle Distance (e.g. Road Transport)",ISBLANK($N46),ISBLANK($O46)),VLOOKUP($H46,INDIRECT("Ref_EF_Vehicle_Distance"&amp;"_"&amp;$D46),18,0),IF($G46="Weight Distance (e.g. Freight Transport)",VLOOKUP($H46,INDIRECT("Ref_EF_Weight_Distance"&amp;"_"&amp;$D46),6,0),IF($G46="Custom Vehicle",VLOOKUP($H46,Tbl_vehical_Settings,7,0),IF($G46="Custom Fuel",VLOOKUP($M46,Tbl_Fuel_Settings,7,0),$AW46)))))))</f>
        <v>#REF!</v>
      </c>
      <c r="AB46" s="60" t="str">
        <f>IF($G46="Fuel Use",VLOOKUP($H46,INDIRECT("Ref_EF_ByFuel_CH4"&amp;"_"&amp;$D46),3,0),
IF($G46="Fuel Use and Vehicle Distance",VLOOKUP($H46,INDIRECT("Ref_EF_Vehicle_Distance"&amp;"_"&amp;$D46),3,0),IF($G46="Vehicle Distance (e.g. Road Transport)",VLOOKUP($H46,INDIRECT("Ref_EF_Vehicle_Distance"&amp;"_"&amp;$D46),IF($D46="UK",7,3),0),IF($G46="Weight Distance (e.g. Freight Transport)",VLOOKUP(VLOOKUP($H46,INDIRECT("Ref_EF_Weight_Distance"&amp;"_"&amp;$D46),8,0),INDIRECT("Ref_EF_Weight_Distance_CH4"&amp;"_"&amp;$D46),3,0),IF($G46="Custom Vehicle",VLOOKUP($H46,Tbl_vehical_Settings,3,0),IF($G46="Custom Fuel",VLOOKUP($M46,Tbl_Fuel_Settings,3,0),VLOOKUP($H46,INDIRECT("Ref_EF_Public_Transport"&amp;"_"&amp;$D46),7,0)))))))</f>
        <v>#REF!</v>
      </c>
      <c r="AC46" s="60" t="str">
        <f>IF($G46="Fuel Use",VLOOKUP($H46,INDIRECT("Ref_EF_ByFuel_CH4"&amp;"_"&amp;$D46),4,0),
IF($G46="Fuel Use and Vehicle Distance",VLOOKUP($H46,INDIRECT("Ref_EF_Vehicle_Distance"&amp;"_"&amp;$D46),4,0),IF($G46="Vehicle Distance (e.g. Road Transport)",VLOOKUP($H46,INDIRECT("Ref_EF_Vehicle_Distance"&amp;"_"&amp;$D46),IF($D46="UK",8,4),0),IF($G46="Weight Distance (e.g. Freight Transport)",VLOOKUP(VLOOKUP($H46,INDIRECT("Ref_EF_Weight_Distance"&amp;"_"&amp;$D46),8,0),INDIRECT("Ref_EF_Weight_Distance_CH4"&amp;"_"&amp;$D46),4,0),IF($G46="Custom Vehicle",VLOOKUP($H46,Tbl_vehical_Settings,6,0),IF($G46="Custom Fuel",VLOOKUP($M46,Tbl_Fuel_Settings,6,0),VLOOKUP($H46,INDIRECT("Ref_EF_Public_Transport"&amp;"_"&amp;$D46),8,0)))))))</f>
        <v>#REF!</v>
      </c>
      <c r="AD46" s="60" t="str">
        <f>IF($G46="Fuel Use",VLOOKUP($H46,INDIRECT("Ref_EF_ByFuel_CH4"&amp;"_"&amp;$D46),5,0),
IF($G46="Fuel Use and Vehicle Distance",VLOOKUP($H46,INDIRECT("Ref_EF_Vehicle_Distance"&amp;"_"&amp;$D46),5,0),IF($G46="Vehicle Distance (e.g. Road Transport)",VLOOKUP($H46,INDIRECT("Ref_EF_Vehicle_Distance"&amp;"_"&amp;$D46),IF($D46="UK",9,5),0),IF($G46="Weight Distance (e.g. Freight Transport)",VLOOKUP(VLOOKUP($H46,INDIRECT("Ref_EF_Weight_Distance"&amp;"_"&amp;$D46),8,0),INDIRECT("Ref_EF_Weight_Distance_CH4"&amp;"_"&amp;$D46),5,0),IF($G46="Custom Vehicle",VLOOKUP($H46,Tbl_vehical_Settings,7,0),IF($G46="Custom Fuel",VLOOKUP($M46,Tbl_Fuel_Settings,7,0),VLOOKUP($H46,INDIRECT("Ref_EF_Public_Transport"&amp;"_"&amp;$D46),9,0)))))))</f>
        <v>#REF!</v>
      </c>
      <c r="AE46" s="60" t="str">
        <f>IF($G46="Fuel Use",VLOOKUP($H46,INDIRECT("Ref_EF_ByFuel_CH4"&amp;"_"&amp;$D46),6,0),
IF($G46="Fuel Use and Vehicle Distance",VLOOKUP($H46,INDIRECT("Ref_EF_Vehicle_Distance"&amp;"_"&amp;$D46),6,0),IF($G46="Vehicle Distance (e.g. Road Transport)",VLOOKUP($H46,INDIRECT("Ref_EF_Vehicle_Distance"&amp;"_"&amp;$D46),IF($D46="UK",10,6),0),IF($G46="Weight Distance (e.g. Freight Transport)",VLOOKUP(VLOOKUP($H46,INDIRECT("Ref_EF_Weight_Distance"&amp;"_"&amp;$D46),8,0),INDIRECT("Ref_EF_Weight_Distance_CH4"&amp;"_"&amp;$D46),6,0),IF($G46="Custom Vehicle",VLOOKUP($H46,Tbl_vehical_Settings,4,0),IF($G46="Custom Fuel",VLOOKUP($M46,Tbl_Fuel_Settings,4,0),VLOOKUP($H46,INDIRECT("Ref_EF_Public_Transport"&amp;"_"&amp;$D46),10,0)))))))</f>
        <v>#REF!</v>
      </c>
      <c r="AF46" s="60" t="str">
        <f>IF($G46="Fuel Use",VLOOKUP($H46,INDIRECT("Ref_EF_ByFuel_CH4"&amp;"_"&amp;$D46),7,0),
IF($G46="Fuel Use and Vehicle Distance",VLOOKUP($H46,INDIRECT("Ref_EF_Vehicle_Distance"&amp;"_"&amp;$D46),7,0),IF($G46="Vehicle Distance (e.g. Road Transport)",VLOOKUP($H46,INDIRECT("Ref_EF_Vehicle_Distance"&amp;"_"&amp;$D46),IF($D46="UK",11,7),0),IF($G46="Weight Distance (e.g. Freight Transport)",VLOOKUP(VLOOKUP($H46,INDIRECT("Ref_EF_Weight_Distance"&amp;"_"&amp;$D46),8,0),INDIRECT("Ref_EF_Weight_Distance_CH4"&amp;"_"&amp;$D46),7,0),IF($G46="Custom Vehicle",VLOOKUP($H46,Tbl_vehical_Settings,6,0),IF($G46="Custom Fuel",VLOOKUP($M46,Tbl_Fuel_Settings,6,0),VLOOKUP($H46,INDIRECT("Ref_EF_Public_Transport"&amp;"_"&amp;$D46),11,0)))))))</f>
        <v>#REF!</v>
      </c>
      <c r="AG46" s="60" t="str">
        <f>IF($G46="Fuel Use",VLOOKUP($H46,INDIRECT("Ref_EF_ByFuel_CH4"&amp;"_"&amp;$D46),8,0),
IF($G46="Fuel Use and Vehicle Distance",VLOOKUP($H46,INDIRECT("Ref_EF_Vehicle_Distance"&amp;"_"&amp;$D46),8,0),IF($G46="Vehicle Distance (e.g. Road Transport)",VLOOKUP($H46,INDIRECT("Ref_EF_Vehicle_Distance"&amp;"_"&amp;$D46),IF($D46="UK",12,8),0),IF($G46="Weight Distance (e.g. Freight Transport)",VLOOKUP(VLOOKUP($H46,INDIRECT("Ref_EF_Weight_Distance"&amp;"_"&amp;$D46),8,0),INDIRECT("Ref_EF_Weight_Distance_CH4"&amp;"_"&amp;$D46),8,0),IF($G46="Custom Vehicle",VLOOKUP($H46,Tbl_vehical_Settings,7,0),IF($G46="Custom Fuel",VLOOKUP($M46,Tbl_Fuel_Settings,7,0),VLOOKUP($H46,INDIRECT("Ref_EF_Public_Transport"&amp;"_"&amp;$D46),12,0)))))))</f>
        <v>#REF!</v>
      </c>
      <c r="AH46" s="60" t="str">
        <f t="array" ref="AH46">INDEX(Ref_Master_Unit_Table,MATCH($W46,REF_To_Unit,0),MATCH('Reference - Lookup and Unit'!$A$11,Ref_From_Units,0))</f>
        <v>#REF!</v>
      </c>
      <c r="AI46" s="60" t="str">
        <f t="array" ref="AI46">INDEX(Ref_Master_Unit_Table,MATCH(IF(AND($D46="UK",$G46="Vehicle Distance (e.g. Road Transport)"),$L46,IF(ISBLANK($O46),$L46,$O46)),Ref_From_Units,0),MATCH($X46,REF_To_Unit,0))</f>
        <v>#N/A</v>
      </c>
      <c r="AJ46" s="60" t="str">
        <f t="array" ref="AJ46">INDEX(Ref_Master_Unit_Table,MATCH($Z46,REF_To_Unit,0),MATCH('Reference - Lookup and Unit'!$A$11,Ref_From_Units,0))</f>
        <v>#REF!</v>
      </c>
      <c r="AK46" s="60" t="str">
        <f t="array" ref="AK46">INDEX(Ref_Master_Unit_Table,MATCH(IF(AND($D46="UK",$G46="Vehicle Distance (e.g. Road Transport)"),$L46,IF(ISBLANK($O46),$L46,$O46)),Ref_From_Units,0),MATCH($AA46,REF_To_Unit,0))</f>
        <v>#N/A</v>
      </c>
      <c r="AL46" s="60" t="str">
        <f t="array" ref="AL46">INDEX(Ref_Master_Unit_Table,MATCH($AC46,REF_To_Unit,0),MATCH('Reference - Lookup and Unit'!$A$11,Ref_From_Units,0))</f>
        <v>#REF!</v>
      </c>
      <c r="AM46" s="60" t="str">
        <f t="array" ref="AM46">INDEX(Ref_Master_Unit_Table,MATCH(IF(OR($G46="Fuel Use",$G46="Custom Fuel"),$O46,$L46),Ref_From_Units,0),MATCH($AD46,REF_To_Unit,0))</f>
        <v>#N/A</v>
      </c>
      <c r="AN46" s="60" t="str">
        <f t="array" ref="AN46">INDEX(Ref_Master_Unit_Table,MATCH($AF46,REF_To_Unit,0),MATCH('Reference - Lookup and Unit'!$A$11,Ref_From_Units,0))</f>
        <v>#REF!</v>
      </c>
      <c r="AO46" s="60" t="str">
        <f t="array" ref="AO46">INDEX(Ref_Master_Unit_Table,MATCH(IF(OR($G46="Fuel Use",$G46="Custom Fuel"),$O46,$L46),Ref_From_Units,0),MATCH($AD46,REF_To_Unit,0))</f>
        <v>#N/A</v>
      </c>
      <c r="AP46" s="60" t="str">
        <f>VLOOKUP("CO2",INDIRECT(IF(Setting_IPCC_GWP_VERSION="1995 IPCC Second Assessment Report (SAR)","Ref_EF_IPCC_GWP_95",IF(Setting_IPCC_GWP_VERSION="2001 IPCC Third Assessment Report (TAR)","Ref_EF_IPCC_GWP_2001","Ref_EF_IPCC_GWP_2007"))),2,0)</f>
        <v>1.0000000000</v>
      </c>
      <c r="AQ4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6" s="61" t="str">
        <f>VLOOKUP("Biofuel CO2",INDIRECT(IF(Setting_IPCC_GWP_VERSION="1995 IPCC Second Assessment Report (SAR)","Ref_EF_IPCC_GWP_95",IF(Setting_IPCC_GWP_VERSION="2001 IPCC Third Assessment Report (TAR)","Ref_EF_IPCC_GWP_2001","Ref_EF_IPCC_GWP_2007"))),2,0)</f>
        <v>1.0000000000</v>
      </c>
      <c r="AT46" s="62" t="str">
        <f t="shared" si="6"/>
        <v>Ref_DD_vehicle_Passenger_</v>
      </c>
      <c r="AU46" s="62" t="str">
        <f t="shared" si="7"/>
        <v>#REF!</v>
      </c>
      <c r="AV46" s="62" t="str">
        <f t="shared" si="8"/>
        <v>#REF!</v>
      </c>
      <c r="AW46" s="62" t="str">
        <f t="shared" si="9"/>
        <v>#REF!</v>
      </c>
      <c r="AX46" s="62" t="str">
        <f t="shared" si="10"/>
        <v>#REF!</v>
      </c>
      <c r="AY46" s="62" t="str">
        <f t="shared" si="11"/>
        <v>FALSE</v>
      </c>
      <c r="AZ46" s="62" t="str">
        <f t="shared" si="12"/>
        <v/>
      </c>
      <c r="BA46" s="62" t="str">
        <f t="shared" si="13"/>
        <v/>
      </c>
      <c r="BB46" s="62" t="str">
        <f t="shared" si="14"/>
        <v/>
      </c>
      <c r="BC46" s="62" t="str">
        <f t="shared" si="15"/>
        <v/>
      </c>
      <c r="BD46" s="62" t="str">
        <f t="shared" si="16"/>
        <v/>
      </c>
      <c r="BE46" s="62" t="str">
        <f t="shared" si="17"/>
        <v/>
      </c>
      <c r="BF46" s="62" t="str">
        <f t="shared" si="18"/>
        <v/>
      </c>
      <c r="BG46" s="62" t="str">
        <f t="shared" si="19"/>
        <v/>
      </c>
      <c r="BH46" s="62" t="str">
        <f t="shared" si="20"/>
        <v/>
      </c>
      <c r="BI46" s="62" t="str">
        <f t="shared" si="21"/>
        <v/>
      </c>
      <c r="BJ46" s="62" t="str">
        <f t="shared" si="22"/>
        <v/>
      </c>
      <c r="BK46" s="62" t="str">
        <f t="shared" si="23"/>
        <v/>
      </c>
      <c r="BL46" s="62" t="str">
        <f t="shared" si="24"/>
        <v/>
      </c>
      <c r="BM46" s="63" t="str">
        <f t="shared" si="25"/>
        <v/>
      </c>
      <c r="BN46" s="62" t="str">
        <f t="shared" si="26"/>
        <v/>
      </c>
      <c r="BO46" s="62" t="str">
        <f t="shared" si="27"/>
        <v/>
      </c>
      <c r="BP46" s="62" t="str">
        <f t="shared" si="28"/>
        <v/>
      </c>
      <c r="BQ46" s="62" t="str">
        <f t="shared" si="29"/>
        <v/>
      </c>
      <c r="BR46" s="62" t="str">
        <f t="shared" si="30"/>
        <v/>
      </c>
      <c r="BS46" s="62" t="str">
        <f t="shared" si="31"/>
        <v/>
      </c>
      <c r="BT46" s="62" t="str">
        <f t="shared" si="32"/>
        <v/>
      </c>
      <c r="BU46" s="62" t="str">
        <f t="shared" si="33"/>
        <v/>
      </c>
      <c r="BV46" s="62" t="str">
        <f t="shared" si="34"/>
        <v/>
      </c>
      <c r="BW46" s="62" t="str">
        <f t="shared" si="35"/>
        <v/>
      </c>
      <c r="BX46" s="62" t="str">
        <f t="shared" si="36"/>
        <v/>
      </c>
      <c r="BY46" s="62" t="str">
        <f t="shared" si="37"/>
        <v/>
      </c>
      <c r="BZ46" s="62" t="str">
        <f t="shared" si="38"/>
        <v/>
      </c>
      <c r="CA46" s="62" t="str">
        <f t="shared" si="39"/>
        <v/>
      </c>
      <c r="CB46" s="62" t="str">
        <f t="shared" si="40"/>
        <v/>
      </c>
      <c r="CC46" s="62" t="str">
        <f t="shared" si="41"/>
        <v/>
      </c>
      <c r="CD46" s="62" t="str">
        <f t="shared" si="42"/>
        <v/>
      </c>
      <c r="CE46" s="62" t="str">
        <f t="shared" si="43"/>
        <v/>
      </c>
      <c r="CF46" s="62" t="str">
        <f t="shared" si="44"/>
        <v/>
      </c>
      <c r="CG46" s="62" t="str">
        <f t="shared" si="45"/>
        <v/>
      </c>
      <c r="CH46" s="62" t="str">
        <f t="shared" si="46"/>
        <v/>
      </c>
      <c r="CI46" s="62" t="str">
        <f t="shared" si="47"/>
        <v/>
      </c>
      <c r="CJ46" s="62" t="str">
        <f t="shared" si="48"/>
        <v/>
      </c>
      <c r="CK46" s="62" t="str">
        <f t="shared" si="49"/>
        <v/>
      </c>
      <c r="CL46" s="62" t="str">
        <f t="shared" si="50"/>
        <v/>
      </c>
      <c r="CM46" s="62" t="str">
        <f t="shared" si="51"/>
        <v/>
      </c>
      <c r="CN46" s="62" t="str">
        <f t="shared" si="52"/>
        <v/>
      </c>
      <c r="CO46" s="62" t="str">
        <f t="shared" si="53"/>
        <v/>
      </c>
      <c r="CP46" s="64" t="str">
        <f t="shared" si="54"/>
        <v>Ref_DD_DistanceUnit</v>
      </c>
      <c r="CQ46" s="62" t="str">
        <f t="shared" si="55"/>
        <v/>
      </c>
      <c r="CR46" s="64" t="str">
        <f t="shared" si="56"/>
        <v/>
      </c>
      <c r="CS46" s="65"/>
      <c r="CT46" s="8"/>
      <c r="CU46" s="8"/>
      <c r="CV46" s="8"/>
      <c r="CW46" s="8"/>
      <c r="CX46" s="8"/>
      <c r="CY46" s="8"/>
      <c r="CZ46" s="8"/>
      <c r="DA46" s="8"/>
      <c r="DB46" s="8"/>
      <c r="DC46" s="8"/>
      <c r="DD46" s="8"/>
      <c r="DE46" s="8"/>
      <c r="DF46" s="8"/>
      <c r="DG46" s="8"/>
      <c r="DH46" s="8"/>
      <c r="DI46" s="8"/>
      <c r="DJ46" s="8"/>
      <c r="DK46" s="8"/>
      <c r="DL46" s="8"/>
    </row>
    <row r="47" ht="18.0" customHeight="1">
      <c r="A47" s="8"/>
      <c r="B47" s="87"/>
      <c r="C47" s="79"/>
      <c r="D47" s="79"/>
      <c r="E47" s="79"/>
      <c r="F47" s="79"/>
      <c r="G47" s="79"/>
      <c r="H47" s="79"/>
      <c r="I47" s="80"/>
      <c r="J47" s="80"/>
      <c r="K47" s="80"/>
      <c r="L47" s="79"/>
      <c r="M47" s="79"/>
      <c r="N47" s="80"/>
      <c r="O47" s="79"/>
      <c r="P47" s="81"/>
      <c r="Q47" s="82" t="str">
        <f t="shared" si="1"/>
        <v/>
      </c>
      <c r="R47" s="82" t="str">
        <f t="shared" si="2"/>
        <v/>
      </c>
      <c r="S47" s="82" t="str">
        <f t="shared" si="3"/>
        <v/>
      </c>
      <c r="T47" s="82" t="str">
        <f t="shared" si="4"/>
        <v>0</v>
      </c>
      <c r="U47" s="83" t="str">
        <f t="shared" si="5"/>
        <v/>
      </c>
      <c r="V47" s="60" t="str">
        <f>IF(OR($G47="Fuel Use",$G47="Fuel Use and Vehicle Distance"),VLOOKUP($M47,INDIRECT("Ref_EF_ByFuel"&amp;"_"&amp;$D47),3,0),IF(AND($G47="Vehicle Distance (e.g. Road Transport)",$D47="UK"),VLOOKUP($H47,Ref_EF_Vehicle_Distance_UK,3,0),IF(AND($G47="Vehicle Distance (e.g. Road Transport)",OR($D47="US",$D47="Other")),VLOOKUP($H47,INDIRECT("Ref_EF_Vehicle_Distance"&amp;"_"&amp;$D47),15,0),IF(AND($G47="Vehicle Distance (e.g. Road Transport)",ISBLANK($N47),ISBLANK($O47)),VLOOKUP($H47,INDIRECT("Ref_EF_Vehicle_Distance"&amp;"_"&amp;$D47),15,0),IF($G47="Weight Distance (e.g. Freight Transport)",VLOOKUP($H47,INDIRECT("Ref_EF_Weight_Distance"&amp;"_"&amp;$D47),3,0),IF($G47="Custom Vehicle",VLOOKUP($H47,Tbl_vehical_Settings,2,0),IF($G47="Custom Fuel",VLOOKUP($M47,Tbl_Fuel_Settings,2,0),$AU47)))))))</f>
        <v>#REF!</v>
      </c>
      <c r="W47" s="60" t="str">
        <f>IF(OR($G47="Fuel Use",$G47="Fuel Use and Vehicle Distance"),VLOOKUP($M47,INDIRECT("Ref_EF_ByFuel"&amp;"_"&amp;$D47),5,0),IF(AND($G47="Vehicle Distance (e.g. Road Transport)",$D47="UK"),VLOOKUP($H47,Ref_EF_Vehicle_Distance_UK,5,0),IF(AND($G47="Vehicle Distance (e.g. Road Transport)",OR($D47="US",$D47="Other")),VLOOKUP($H47,INDIRECT("Ref_EF_Vehicle_Distance"&amp;"_"&amp;$D47),17,0),IF(AND($G47="Vehicle Distance (e.g. Road Transport)",ISBLANK($N47),ISBLANK($O47)),VLOOKUP($H47,INDIRECT("Ref_EF_Vehicle_Distance"&amp;"_"&amp;$D47),17,0),IF($G47="Weight Distance (e.g. Freight Transport)",VLOOKUP($H47,INDIRECT("Ref_EF_Weight_Distance"&amp;"_"&amp;$D47),5,0),IF($G47="Custom Vehicle",VLOOKUP($H47,Tbl_vehical_Settings,6,0),IF($G47="Custom Fuel",VLOOKUP($M47,Tbl_Fuel_Settings,6,0),$AV47)))))))</f>
        <v>#REF!</v>
      </c>
      <c r="X47" s="60" t="str">
        <f>IF(OR($G47="Fuel Use",$G47="Fuel Use and Vehicle Distance"),VLOOKUP($M47,INDIRECT("Ref_EF_ByFuel"&amp;"_"&amp;$D47),6,0),IF(AND($G47="Vehicle Distance (e.g. Road Transport)",$D47="UK"),VLOOKUP($H47,Ref_EF_Vehicle_Distance_UK,6,0),IF(AND($G47="Vehicle Distance (e.g. Road Transport)",OR($D47="US",$D47="Other")),VLOOKUP($H47,INDIRECT("Ref_EF_Vehicle_Distance"&amp;"_"&amp;$D47),18,0),IF(AND($G47="Vehicle Distance (e.g. Road Transport)",ISBLANK($N47),ISBLANK($O47)),VLOOKUP($H47,INDIRECT("Ref_EF_Vehicle_Distance"&amp;"_"&amp;$D47),18,0),IF($G47="Weight Distance (e.g. Freight Transport)",VLOOKUP($H47,INDIRECT("Ref_EF_Weight_Distance"&amp;"_"&amp;$D47),6,0),IF($G47="Custom Vehicle",VLOOKUP($H47,Tbl_vehical_Settings,7,0),IF($G47="Custom Fuel",VLOOKUP($M47,Tbl_Fuel_Settings,7,0),$AW47)))))))</f>
        <v>#REF!</v>
      </c>
      <c r="Y47" s="60" t="str">
        <f>IF(OR($G47="Fuel Use",$G47="Fuel Use and Vehicle Distance"),VLOOKUP($M47,INDIRECT("Ref_EF_ByFuel"&amp;"_"&amp;$D47),4,0),IF(AND($G47="Vehicle Distance (e.g. Road Transport)",$D47="UK"),VLOOKUP($H47,Ref_EF_Vehicle_Distance_UK,4,0),IF(AND($G47="Vehicle Distance (e.g. Road Transport)",OR($D47="US",$D47="Other")),VLOOKUP($H47,INDIRECT("Ref_EF_Vehicle_Distance"&amp;"_"&amp;$D47),16,0),IF(AND($G47="Vehicle Distance (e.g. Road Transport)",ISBLANK($N47),ISBLANK($O47)),VLOOKUP($H47,INDIRECT("Ref_EF_Vehicle_Distance"&amp;"_"&amp;$D47),16,0),IF($G47="Weight Distance (e.g. Freight Transport)",VLOOKUP($H47,INDIRECT("Ref_EF_Weight_Distance"&amp;"_"&amp;$D47),4,0),IF($G47="Custom Vehicle",VLOOKUP($H47,Tbl_vehical_Settings,5,0),IF($G47="Custom Fuel",VLOOKUP($M47,Tbl_Fuel_Settings,5,0),$AX47)))))))</f>
        <v>#REF!</v>
      </c>
      <c r="Z47" s="60" t="str">
        <f>IF(OR($G47="Fuel Use",$G47="Fuel Use and Vehicle Distance"),VLOOKUP($M47,INDIRECT("Ref_EF_ByFuel"&amp;"_"&amp;$D47),5,0),IF(AND($G47="Vehicle Distance (e.g. Road Transport)",$D47="UK"),VLOOKUP($H47,Ref_EF_Vehicle_Distance_UK,5,0),IF(AND($G47="Vehicle Distance (e.g. Road Transport)",OR($D47="US",$D47="Other")),VLOOKUP($H47,INDIRECT("Ref_EF_Vehicle_Distance"&amp;"_"&amp;$D47),17,0),IF(AND($G47="Vehicle Distance (e.g. Road Transport)",ISBLANK($N47),ISBLANK($O47)),VLOOKUP($H47,INDIRECT("Ref_EF_Vehicle_Distance"&amp;"_"&amp;$D47),17,0),IF($G47="Weight Distance (e.g. Freight Transport)",VLOOKUP($H47,INDIRECT("Ref_EF_Weight_Distance"&amp;"_"&amp;$D47),5,0),IF($G47="Custom Vehicle",VLOOKUP($H47,Tbl_vehical_Settings,6,0),IF($G47="Custom Fuel",VLOOKUP($M47,Tbl_Fuel_Settings,6,0),$AV47)))))))</f>
        <v>#REF!</v>
      </c>
      <c r="AA47" s="60" t="str">
        <f>IF(OR($G47="Fuel Use",$G47="Fuel Use and Vehicle Distance"),VLOOKUP($M47,INDIRECT("Ref_EF_ByFuel"&amp;"_"&amp;$D47),6,0),IF(AND($G47="Vehicle Distance (e.g. Road Transport)",$D47="UK"),VLOOKUP($H47,Ref_EF_Vehicle_Distance_UK,6,0),IF(AND($G47="Vehicle Distance (e.g. Road Transport)",OR($D47="US",$D47="Other")),VLOOKUP($H47,INDIRECT("Ref_EF_Vehicle_Distance"&amp;"_"&amp;$D47),18,0),IF(AND($G47="Vehicle Distance (e.g. Road Transport)",ISBLANK($N47),ISBLANK($O47)),VLOOKUP($H47,INDIRECT("Ref_EF_Vehicle_Distance"&amp;"_"&amp;$D47),18,0),IF($G47="Weight Distance (e.g. Freight Transport)",VLOOKUP($H47,INDIRECT("Ref_EF_Weight_Distance"&amp;"_"&amp;$D47),6,0),IF($G47="Custom Vehicle",VLOOKUP($H47,Tbl_vehical_Settings,7,0),IF($G47="Custom Fuel",VLOOKUP($M47,Tbl_Fuel_Settings,7,0),$AW47)))))))</f>
        <v>#REF!</v>
      </c>
      <c r="AB47" s="60" t="str">
        <f>IF($G47="Fuel Use",VLOOKUP($H47,INDIRECT("Ref_EF_ByFuel_CH4"&amp;"_"&amp;$D47),3,0),
IF($G47="Fuel Use and Vehicle Distance",VLOOKUP($H47,INDIRECT("Ref_EF_Vehicle_Distance"&amp;"_"&amp;$D47),3,0),IF($G47="Vehicle Distance (e.g. Road Transport)",VLOOKUP($H47,INDIRECT("Ref_EF_Vehicle_Distance"&amp;"_"&amp;$D47),IF($D47="UK",7,3),0),IF($G47="Weight Distance (e.g. Freight Transport)",VLOOKUP(VLOOKUP($H47,INDIRECT("Ref_EF_Weight_Distance"&amp;"_"&amp;$D47),8,0),INDIRECT("Ref_EF_Weight_Distance_CH4"&amp;"_"&amp;$D47),3,0),IF($G47="Custom Vehicle",VLOOKUP($H47,Tbl_vehical_Settings,3,0),IF($G47="Custom Fuel",VLOOKUP($M47,Tbl_Fuel_Settings,3,0),VLOOKUP($H47,INDIRECT("Ref_EF_Public_Transport"&amp;"_"&amp;$D47),7,0)))))))</f>
        <v>#REF!</v>
      </c>
      <c r="AC47" s="60" t="str">
        <f>IF($G47="Fuel Use",VLOOKUP($H47,INDIRECT("Ref_EF_ByFuel_CH4"&amp;"_"&amp;$D47),4,0),
IF($G47="Fuel Use and Vehicle Distance",VLOOKUP($H47,INDIRECT("Ref_EF_Vehicle_Distance"&amp;"_"&amp;$D47),4,0),IF($G47="Vehicle Distance (e.g. Road Transport)",VLOOKUP($H47,INDIRECT("Ref_EF_Vehicle_Distance"&amp;"_"&amp;$D47),IF($D47="UK",8,4),0),IF($G47="Weight Distance (e.g. Freight Transport)",VLOOKUP(VLOOKUP($H47,INDIRECT("Ref_EF_Weight_Distance"&amp;"_"&amp;$D47),8,0),INDIRECT("Ref_EF_Weight_Distance_CH4"&amp;"_"&amp;$D47),4,0),IF($G47="Custom Vehicle",VLOOKUP($H47,Tbl_vehical_Settings,6,0),IF($G47="Custom Fuel",VLOOKUP($M47,Tbl_Fuel_Settings,6,0),VLOOKUP($H47,INDIRECT("Ref_EF_Public_Transport"&amp;"_"&amp;$D47),8,0)))))))</f>
        <v>#REF!</v>
      </c>
      <c r="AD47" s="60" t="str">
        <f>IF($G47="Fuel Use",VLOOKUP($H47,INDIRECT("Ref_EF_ByFuel_CH4"&amp;"_"&amp;$D47),5,0),
IF($G47="Fuel Use and Vehicle Distance",VLOOKUP($H47,INDIRECT("Ref_EF_Vehicle_Distance"&amp;"_"&amp;$D47),5,0),IF($G47="Vehicle Distance (e.g. Road Transport)",VLOOKUP($H47,INDIRECT("Ref_EF_Vehicle_Distance"&amp;"_"&amp;$D47),IF($D47="UK",9,5),0),IF($G47="Weight Distance (e.g. Freight Transport)",VLOOKUP(VLOOKUP($H47,INDIRECT("Ref_EF_Weight_Distance"&amp;"_"&amp;$D47),8,0),INDIRECT("Ref_EF_Weight_Distance_CH4"&amp;"_"&amp;$D47),5,0),IF($G47="Custom Vehicle",VLOOKUP($H47,Tbl_vehical_Settings,7,0),IF($G47="Custom Fuel",VLOOKUP($M47,Tbl_Fuel_Settings,7,0),VLOOKUP($H47,INDIRECT("Ref_EF_Public_Transport"&amp;"_"&amp;$D47),9,0)))))))</f>
        <v>#REF!</v>
      </c>
      <c r="AE47" s="60" t="str">
        <f>IF($G47="Fuel Use",VLOOKUP($H47,INDIRECT("Ref_EF_ByFuel_CH4"&amp;"_"&amp;$D47),6,0),
IF($G47="Fuel Use and Vehicle Distance",VLOOKUP($H47,INDIRECT("Ref_EF_Vehicle_Distance"&amp;"_"&amp;$D47),6,0),IF($G47="Vehicle Distance (e.g. Road Transport)",VLOOKUP($H47,INDIRECT("Ref_EF_Vehicle_Distance"&amp;"_"&amp;$D47),IF($D47="UK",10,6),0),IF($G47="Weight Distance (e.g. Freight Transport)",VLOOKUP(VLOOKUP($H47,INDIRECT("Ref_EF_Weight_Distance"&amp;"_"&amp;$D47),8,0),INDIRECT("Ref_EF_Weight_Distance_CH4"&amp;"_"&amp;$D47),6,0),IF($G47="Custom Vehicle",VLOOKUP($H47,Tbl_vehical_Settings,4,0),IF($G47="Custom Fuel",VLOOKUP($M47,Tbl_Fuel_Settings,4,0),VLOOKUP($H47,INDIRECT("Ref_EF_Public_Transport"&amp;"_"&amp;$D47),10,0)))))))</f>
        <v>#REF!</v>
      </c>
      <c r="AF47" s="60" t="str">
        <f>IF($G47="Fuel Use",VLOOKUP($H47,INDIRECT("Ref_EF_ByFuel_CH4"&amp;"_"&amp;$D47),7,0),
IF($G47="Fuel Use and Vehicle Distance",VLOOKUP($H47,INDIRECT("Ref_EF_Vehicle_Distance"&amp;"_"&amp;$D47),7,0),IF($G47="Vehicle Distance (e.g. Road Transport)",VLOOKUP($H47,INDIRECT("Ref_EF_Vehicle_Distance"&amp;"_"&amp;$D47),IF($D47="UK",11,7),0),IF($G47="Weight Distance (e.g. Freight Transport)",VLOOKUP(VLOOKUP($H47,INDIRECT("Ref_EF_Weight_Distance"&amp;"_"&amp;$D47),8,0),INDIRECT("Ref_EF_Weight_Distance_CH4"&amp;"_"&amp;$D47),7,0),IF($G47="Custom Vehicle",VLOOKUP($H47,Tbl_vehical_Settings,6,0),IF($G47="Custom Fuel",VLOOKUP($M47,Tbl_Fuel_Settings,6,0),VLOOKUP($H47,INDIRECT("Ref_EF_Public_Transport"&amp;"_"&amp;$D47),11,0)))))))</f>
        <v>#REF!</v>
      </c>
      <c r="AG47" s="60" t="str">
        <f>IF($G47="Fuel Use",VLOOKUP($H47,INDIRECT("Ref_EF_ByFuel_CH4"&amp;"_"&amp;$D47),8,0),
IF($G47="Fuel Use and Vehicle Distance",VLOOKUP($H47,INDIRECT("Ref_EF_Vehicle_Distance"&amp;"_"&amp;$D47),8,0),IF($G47="Vehicle Distance (e.g. Road Transport)",VLOOKUP($H47,INDIRECT("Ref_EF_Vehicle_Distance"&amp;"_"&amp;$D47),IF($D47="UK",12,8),0),IF($G47="Weight Distance (e.g. Freight Transport)",VLOOKUP(VLOOKUP($H47,INDIRECT("Ref_EF_Weight_Distance"&amp;"_"&amp;$D47),8,0),INDIRECT("Ref_EF_Weight_Distance_CH4"&amp;"_"&amp;$D47),8,0),IF($G47="Custom Vehicle",VLOOKUP($H47,Tbl_vehical_Settings,7,0),IF($G47="Custom Fuel",VLOOKUP($M47,Tbl_Fuel_Settings,7,0),VLOOKUP($H47,INDIRECT("Ref_EF_Public_Transport"&amp;"_"&amp;$D47),12,0)))))))</f>
        <v>#REF!</v>
      </c>
      <c r="AH47" s="60" t="str">
        <f t="array" ref="AH47">INDEX(Ref_Master_Unit_Table,MATCH($W47,REF_To_Unit,0),MATCH('Reference - Lookup and Unit'!$A$11,Ref_From_Units,0))</f>
        <v>#REF!</v>
      </c>
      <c r="AI47" s="60" t="str">
        <f t="array" ref="AI47">INDEX(Ref_Master_Unit_Table,MATCH(IF(AND($D47="UK",$G47="Vehicle Distance (e.g. Road Transport)"),$L47,IF(ISBLANK($O47),$L47,$O47)),Ref_From_Units,0),MATCH($X47,REF_To_Unit,0))</f>
        <v>#N/A</v>
      </c>
      <c r="AJ47" s="60" t="str">
        <f t="array" ref="AJ47">INDEX(Ref_Master_Unit_Table,MATCH($Z47,REF_To_Unit,0),MATCH('Reference - Lookup and Unit'!$A$11,Ref_From_Units,0))</f>
        <v>#REF!</v>
      </c>
      <c r="AK47" s="60" t="str">
        <f t="array" ref="AK47">INDEX(Ref_Master_Unit_Table,MATCH(IF(AND($D47="UK",$G47="Vehicle Distance (e.g. Road Transport)"),$L47,IF(ISBLANK($O47),$L47,$O47)),Ref_From_Units,0),MATCH($AA47,REF_To_Unit,0))</f>
        <v>#N/A</v>
      </c>
      <c r="AL47" s="60" t="str">
        <f t="array" ref="AL47">INDEX(Ref_Master_Unit_Table,MATCH($AC47,REF_To_Unit,0),MATCH('Reference - Lookup and Unit'!$A$11,Ref_From_Units,0))</f>
        <v>#REF!</v>
      </c>
      <c r="AM47" s="60" t="str">
        <f t="array" ref="AM47">INDEX(Ref_Master_Unit_Table,MATCH(IF(OR($G47="Fuel Use",$G47="Custom Fuel"),$O47,$L47),Ref_From_Units,0),MATCH($AD47,REF_To_Unit,0))</f>
        <v>#N/A</v>
      </c>
      <c r="AN47" s="60" t="str">
        <f t="array" ref="AN47">INDEX(Ref_Master_Unit_Table,MATCH($AF47,REF_To_Unit,0),MATCH('Reference - Lookup and Unit'!$A$11,Ref_From_Units,0))</f>
        <v>#REF!</v>
      </c>
      <c r="AO47" s="60" t="str">
        <f t="array" ref="AO47">INDEX(Ref_Master_Unit_Table,MATCH(IF(OR($G47="Fuel Use",$G47="Custom Fuel"),$O47,$L47),Ref_From_Units,0),MATCH($AD47,REF_To_Unit,0))</f>
        <v>#N/A</v>
      </c>
      <c r="AP47" s="60" t="str">
        <f>VLOOKUP("CO2",INDIRECT(IF(Setting_IPCC_GWP_VERSION="1995 IPCC Second Assessment Report (SAR)","Ref_EF_IPCC_GWP_95",IF(Setting_IPCC_GWP_VERSION="2001 IPCC Third Assessment Report (TAR)","Ref_EF_IPCC_GWP_2001","Ref_EF_IPCC_GWP_2007"))),2,0)</f>
        <v>1.0000000000</v>
      </c>
      <c r="AQ4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7" s="61" t="str">
        <f>VLOOKUP("Biofuel CO2",INDIRECT(IF(Setting_IPCC_GWP_VERSION="1995 IPCC Second Assessment Report (SAR)","Ref_EF_IPCC_GWP_95",IF(Setting_IPCC_GWP_VERSION="2001 IPCC Third Assessment Report (TAR)","Ref_EF_IPCC_GWP_2001","Ref_EF_IPCC_GWP_2007"))),2,0)</f>
        <v>1.0000000000</v>
      </c>
      <c r="AT47" s="62" t="str">
        <f t="shared" si="6"/>
        <v>Ref_DD_vehicle_Passenger_</v>
      </c>
      <c r="AU47" s="62" t="str">
        <f t="shared" si="7"/>
        <v>#REF!</v>
      </c>
      <c r="AV47" s="62" t="str">
        <f t="shared" si="8"/>
        <v>#REF!</v>
      </c>
      <c r="AW47" s="62" t="str">
        <f t="shared" si="9"/>
        <v>#REF!</v>
      </c>
      <c r="AX47" s="62" t="str">
        <f t="shared" si="10"/>
        <v>#REF!</v>
      </c>
      <c r="AY47" s="62" t="str">
        <f t="shared" si="11"/>
        <v>FALSE</v>
      </c>
      <c r="AZ47" s="62" t="str">
        <f t="shared" si="12"/>
        <v/>
      </c>
      <c r="BA47" s="62" t="str">
        <f t="shared" si="13"/>
        <v/>
      </c>
      <c r="BB47" s="62" t="str">
        <f t="shared" si="14"/>
        <v/>
      </c>
      <c r="BC47" s="62" t="str">
        <f t="shared" si="15"/>
        <v/>
      </c>
      <c r="BD47" s="62" t="str">
        <f t="shared" si="16"/>
        <v/>
      </c>
      <c r="BE47" s="62" t="str">
        <f t="shared" si="17"/>
        <v/>
      </c>
      <c r="BF47" s="62" t="str">
        <f t="shared" si="18"/>
        <v/>
      </c>
      <c r="BG47" s="62" t="str">
        <f t="shared" si="19"/>
        <v/>
      </c>
      <c r="BH47" s="62" t="str">
        <f t="shared" si="20"/>
        <v/>
      </c>
      <c r="BI47" s="62" t="str">
        <f t="shared" si="21"/>
        <v/>
      </c>
      <c r="BJ47" s="62" t="str">
        <f t="shared" si="22"/>
        <v/>
      </c>
      <c r="BK47" s="62" t="str">
        <f t="shared" si="23"/>
        <v/>
      </c>
      <c r="BL47" s="62" t="str">
        <f t="shared" si="24"/>
        <v/>
      </c>
      <c r="BM47" s="63" t="str">
        <f t="shared" si="25"/>
        <v/>
      </c>
      <c r="BN47" s="62" t="str">
        <f t="shared" si="26"/>
        <v/>
      </c>
      <c r="BO47" s="62" t="str">
        <f t="shared" si="27"/>
        <v/>
      </c>
      <c r="BP47" s="62" t="str">
        <f t="shared" si="28"/>
        <v/>
      </c>
      <c r="BQ47" s="62" t="str">
        <f t="shared" si="29"/>
        <v/>
      </c>
      <c r="BR47" s="62" t="str">
        <f t="shared" si="30"/>
        <v/>
      </c>
      <c r="BS47" s="62" t="str">
        <f t="shared" si="31"/>
        <v/>
      </c>
      <c r="BT47" s="62" t="str">
        <f t="shared" si="32"/>
        <v/>
      </c>
      <c r="BU47" s="62" t="str">
        <f t="shared" si="33"/>
        <v/>
      </c>
      <c r="BV47" s="62" t="str">
        <f t="shared" si="34"/>
        <v/>
      </c>
      <c r="BW47" s="62" t="str">
        <f t="shared" si="35"/>
        <v/>
      </c>
      <c r="BX47" s="62" t="str">
        <f t="shared" si="36"/>
        <v/>
      </c>
      <c r="BY47" s="62" t="str">
        <f t="shared" si="37"/>
        <v/>
      </c>
      <c r="BZ47" s="62" t="str">
        <f t="shared" si="38"/>
        <v/>
      </c>
      <c r="CA47" s="62" t="str">
        <f t="shared" si="39"/>
        <v/>
      </c>
      <c r="CB47" s="62" t="str">
        <f t="shared" si="40"/>
        <v/>
      </c>
      <c r="CC47" s="62" t="str">
        <f t="shared" si="41"/>
        <v/>
      </c>
      <c r="CD47" s="62" t="str">
        <f t="shared" si="42"/>
        <v/>
      </c>
      <c r="CE47" s="62" t="str">
        <f t="shared" si="43"/>
        <v/>
      </c>
      <c r="CF47" s="62" t="str">
        <f t="shared" si="44"/>
        <v/>
      </c>
      <c r="CG47" s="62" t="str">
        <f t="shared" si="45"/>
        <v/>
      </c>
      <c r="CH47" s="62" t="str">
        <f t="shared" si="46"/>
        <v/>
      </c>
      <c r="CI47" s="62" t="str">
        <f t="shared" si="47"/>
        <v/>
      </c>
      <c r="CJ47" s="62" t="str">
        <f t="shared" si="48"/>
        <v/>
      </c>
      <c r="CK47" s="62" t="str">
        <f t="shared" si="49"/>
        <v/>
      </c>
      <c r="CL47" s="62" t="str">
        <f t="shared" si="50"/>
        <v/>
      </c>
      <c r="CM47" s="62" t="str">
        <f t="shared" si="51"/>
        <v/>
      </c>
      <c r="CN47" s="62" t="str">
        <f t="shared" si="52"/>
        <v/>
      </c>
      <c r="CO47" s="62" t="str">
        <f t="shared" si="53"/>
        <v/>
      </c>
      <c r="CP47" s="64" t="str">
        <f t="shared" si="54"/>
        <v>Ref_DD_DistanceUnit</v>
      </c>
      <c r="CQ47" s="62" t="str">
        <f t="shared" si="55"/>
        <v/>
      </c>
      <c r="CR47" s="64" t="str">
        <f t="shared" si="56"/>
        <v/>
      </c>
      <c r="CS47" s="65"/>
      <c r="CT47" s="8"/>
      <c r="CU47" s="8"/>
      <c r="CV47" s="8"/>
      <c r="CW47" s="8"/>
      <c r="CX47" s="8"/>
      <c r="CY47" s="8"/>
      <c r="CZ47" s="8"/>
      <c r="DA47" s="8"/>
      <c r="DB47" s="8"/>
      <c r="DC47" s="8"/>
      <c r="DD47" s="8"/>
      <c r="DE47" s="8"/>
      <c r="DF47" s="8"/>
      <c r="DG47" s="8"/>
      <c r="DH47" s="8"/>
      <c r="DI47" s="8"/>
      <c r="DJ47" s="8"/>
      <c r="DK47" s="8"/>
      <c r="DL47" s="8"/>
    </row>
    <row r="48" ht="18.0" customHeight="1">
      <c r="A48" s="8"/>
      <c r="B48" s="87"/>
      <c r="C48" s="79"/>
      <c r="D48" s="79"/>
      <c r="E48" s="79"/>
      <c r="F48" s="79"/>
      <c r="G48" s="79"/>
      <c r="H48" s="79"/>
      <c r="I48" s="80"/>
      <c r="J48" s="80"/>
      <c r="K48" s="80"/>
      <c r="L48" s="79"/>
      <c r="M48" s="79"/>
      <c r="N48" s="80"/>
      <c r="O48" s="79"/>
      <c r="P48" s="81"/>
      <c r="Q48" s="82" t="str">
        <f t="shared" si="1"/>
        <v/>
      </c>
      <c r="R48" s="82" t="str">
        <f t="shared" si="2"/>
        <v/>
      </c>
      <c r="S48" s="82" t="str">
        <f t="shared" si="3"/>
        <v/>
      </c>
      <c r="T48" s="82" t="str">
        <f t="shared" si="4"/>
        <v>0</v>
      </c>
      <c r="U48" s="83" t="str">
        <f t="shared" si="5"/>
        <v/>
      </c>
      <c r="V48" s="60" t="str">
        <f>IF(OR($G48="Fuel Use",$G48="Fuel Use and Vehicle Distance"),VLOOKUP($M48,INDIRECT("Ref_EF_ByFuel"&amp;"_"&amp;$D48),3,0),IF(AND($G48="Vehicle Distance (e.g. Road Transport)",$D48="UK"),VLOOKUP($H48,Ref_EF_Vehicle_Distance_UK,3,0),IF(AND($G48="Vehicle Distance (e.g. Road Transport)",OR($D48="US",$D48="Other")),VLOOKUP($H48,INDIRECT("Ref_EF_Vehicle_Distance"&amp;"_"&amp;$D48),15,0),IF(AND($G48="Vehicle Distance (e.g. Road Transport)",ISBLANK($N48),ISBLANK($O48)),VLOOKUP($H48,INDIRECT("Ref_EF_Vehicle_Distance"&amp;"_"&amp;$D48),15,0),IF($G48="Weight Distance (e.g. Freight Transport)",VLOOKUP($H48,INDIRECT("Ref_EF_Weight_Distance"&amp;"_"&amp;$D48),3,0),IF($G48="Custom Vehicle",VLOOKUP($H48,Tbl_vehical_Settings,2,0),IF($G48="Custom Fuel",VLOOKUP($M48,Tbl_Fuel_Settings,2,0),$AU48)))))))</f>
        <v>#REF!</v>
      </c>
      <c r="W48" s="60" t="str">
        <f>IF(OR($G48="Fuel Use",$G48="Fuel Use and Vehicle Distance"),VLOOKUP($M48,INDIRECT("Ref_EF_ByFuel"&amp;"_"&amp;$D48),5,0),IF(AND($G48="Vehicle Distance (e.g. Road Transport)",$D48="UK"),VLOOKUP($H48,Ref_EF_Vehicle_Distance_UK,5,0),IF(AND($G48="Vehicle Distance (e.g. Road Transport)",OR($D48="US",$D48="Other")),VLOOKUP($H48,INDIRECT("Ref_EF_Vehicle_Distance"&amp;"_"&amp;$D48),17,0),IF(AND($G48="Vehicle Distance (e.g. Road Transport)",ISBLANK($N48),ISBLANK($O48)),VLOOKUP($H48,INDIRECT("Ref_EF_Vehicle_Distance"&amp;"_"&amp;$D48),17,0),IF($G48="Weight Distance (e.g. Freight Transport)",VLOOKUP($H48,INDIRECT("Ref_EF_Weight_Distance"&amp;"_"&amp;$D48),5,0),IF($G48="Custom Vehicle",VLOOKUP($H48,Tbl_vehical_Settings,6,0),IF($G48="Custom Fuel",VLOOKUP($M48,Tbl_Fuel_Settings,6,0),$AV48)))))))</f>
        <v>#REF!</v>
      </c>
      <c r="X48" s="60" t="str">
        <f>IF(OR($G48="Fuel Use",$G48="Fuel Use and Vehicle Distance"),VLOOKUP($M48,INDIRECT("Ref_EF_ByFuel"&amp;"_"&amp;$D48),6,0),IF(AND($G48="Vehicle Distance (e.g. Road Transport)",$D48="UK"),VLOOKUP($H48,Ref_EF_Vehicle_Distance_UK,6,0),IF(AND($G48="Vehicle Distance (e.g. Road Transport)",OR($D48="US",$D48="Other")),VLOOKUP($H48,INDIRECT("Ref_EF_Vehicle_Distance"&amp;"_"&amp;$D48),18,0),IF(AND($G48="Vehicle Distance (e.g. Road Transport)",ISBLANK($N48),ISBLANK($O48)),VLOOKUP($H48,INDIRECT("Ref_EF_Vehicle_Distance"&amp;"_"&amp;$D48),18,0),IF($G48="Weight Distance (e.g. Freight Transport)",VLOOKUP($H48,INDIRECT("Ref_EF_Weight_Distance"&amp;"_"&amp;$D48),6,0),IF($G48="Custom Vehicle",VLOOKUP($H48,Tbl_vehical_Settings,7,0),IF($G48="Custom Fuel",VLOOKUP($M48,Tbl_Fuel_Settings,7,0),$AW48)))))))</f>
        <v>#REF!</v>
      </c>
      <c r="Y48" s="60" t="str">
        <f>IF(OR($G48="Fuel Use",$G48="Fuel Use and Vehicle Distance"),VLOOKUP($M48,INDIRECT("Ref_EF_ByFuel"&amp;"_"&amp;$D48),4,0),IF(AND($G48="Vehicle Distance (e.g. Road Transport)",$D48="UK"),VLOOKUP($H48,Ref_EF_Vehicle_Distance_UK,4,0),IF(AND($G48="Vehicle Distance (e.g. Road Transport)",OR($D48="US",$D48="Other")),VLOOKUP($H48,INDIRECT("Ref_EF_Vehicle_Distance"&amp;"_"&amp;$D48),16,0),IF(AND($G48="Vehicle Distance (e.g. Road Transport)",ISBLANK($N48),ISBLANK($O48)),VLOOKUP($H48,INDIRECT("Ref_EF_Vehicle_Distance"&amp;"_"&amp;$D48),16,0),IF($G48="Weight Distance (e.g. Freight Transport)",VLOOKUP($H48,INDIRECT("Ref_EF_Weight_Distance"&amp;"_"&amp;$D48),4,0),IF($G48="Custom Vehicle",VLOOKUP($H48,Tbl_vehical_Settings,5,0),IF($G48="Custom Fuel",VLOOKUP($M48,Tbl_Fuel_Settings,5,0),$AX48)))))))</f>
        <v>#REF!</v>
      </c>
      <c r="Z48" s="60" t="str">
        <f>IF(OR($G48="Fuel Use",$G48="Fuel Use and Vehicle Distance"),VLOOKUP($M48,INDIRECT("Ref_EF_ByFuel"&amp;"_"&amp;$D48),5,0),IF(AND($G48="Vehicle Distance (e.g. Road Transport)",$D48="UK"),VLOOKUP($H48,Ref_EF_Vehicle_Distance_UK,5,0),IF(AND($G48="Vehicle Distance (e.g. Road Transport)",OR($D48="US",$D48="Other")),VLOOKUP($H48,INDIRECT("Ref_EF_Vehicle_Distance"&amp;"_"&amp;$D48),17,0),IF(AND($G48="Vehicle Distance (e.g. Road Transport)",ISBLANK($N48),ISBLANK($O48)),VLOOKUP($H48,INDIRECT("Ref_EF_Vehicle_Distance"&amp;"_"&amp;$D48),17,0),IF($G48="Weight Distance (e.g. Freight Transport)",VLOOKUP($H48,INDIRECT("Ref_EF_Weight_Distance"&amp;"_"&amp;$D48),5,0),IF($G48="Custom Vehicle",VLOOKUP($H48,Tbl_vehical_Settings,6,0),IF($G48="Custom Fuel",VLOOKUP($M48,Tbl_Fuel_Settings,6,0),$AV48)))))))</f>
        <v>#REF!</v>
      </c>
      <c r="AA48" s="60" t="str">
        <f>IF(OR($G48="Fuel Use",$G48="Fuel Use and Vehicle Distance"),VLOOKUP($M48,INDIRECT("Ref_EF_ByFuel"&amp;"_"&amp;$D48),6,0),IF(AND($G48="Vehicle Distance (e.g. Road Transport)",$D48="UK"),VLOOKUP($H48,Ref_EF_Vehicle_Distance_UK,6,0),IF(AND($G48="Vehicle Distance (e.g. Road Transport)",OR($D48="US",$D48="Other")),VLOOKUP($H48,INDIRECT("Ref_EF_Vehicle_Distance"&amp;"_"&amp;$D48),18,0),IF(AND($G48="Vehicle Distance (e.g. Road Transport)",ISBLANK($N48),ISBLANK($O48)),VLOOKUP($H48,INDIRECT("Ref_EF_Vehicle_Distance"&amp;"_"&amp;$D48),18,0),IF($G48="Weight Distance (e.g. Freight Transport)",VLOOKUP($H48,INDIRECT("Ref_EF_Weight_Distance"&amp;"_"&amp;$D48),6,0),IF($G48="Custom Vehicle",VLOOKUP($H48,Tbl_vehical_Settings,7,0),IF($G48="Custom Fuel",VLOOKUP($M48,Tbl_Fuel_Settings,7,0),$AW48)))))))</f>
        <v>#REF!</v>
      </c>
      <c r="AB48" s="60" t="str">
        <f>IF($G48="Fuel Use",VLOOKUP($H48,INDIRECT("Ref_EF_ByFuel_CH4"&amp;"_"&amp;$D48),3,0),
IF($G48="Fuel Use and Vehicle Distance",VLOOKUP($H48,INDIRECT("Ref_EF_Vehicle_Distance"&amp;"_"&amp;$D48),3,0),IF($G48="Vehicle Distance (e.g. Road Transport)",VLOOKUP($H48,INDIRECT("Ref_EF_Vehicle_Distance"&amp;"_"&amp;$D48),IF($D48="UK",7,3),0),IF($G48="Weight Distance (e.g. Freight Transport)",VLOOKUP(VLOOKUP($H48,INDIRECT("Ref_EF_Weight_Distance"&amp;"_"&amp;$D48),8,0),INDIRECT("Ref_EF_Weight_Distance_CH4"&amp;"_"&amp;$D48),3,0),IF($G48="Custom Vehicle",VLOOKUP($H48,Tbl_vehical_Settings,3,0),IF($G48="Custom Fuel",VLOOKUP($M48,Tbl_Fuel_Settings,3,0),VLOOKUP($H48,INDIRECT("Ref_EF_Public_Transport"&amp;"_"&amp;$D48),7,0)))))))</f>
        <v>#REF!</v>
      </c>
      <c r="AC48" s="60" t="str">
        <f>IF($G48="Fuel Use",VLOOKUP($H48,INDIRECT("Ref_EF_ByFuel_CH4"&amp;"_"&amp;$D48),4,0),
IF($G48="Fuel Use and Vehicle Distance",VLOOKUP($H48,INDIRECT("Ref_EF_Vehicle_Distance"&amp;"_"&amp;$D48),4,0),IF($G48="Vehicle Distance (e.g. Road Transport)",VLOOKUP($H48,INDIRECT("Ref_EF_Vehicle_Distance"&amp;"_"&amp;$D48),IF($D48="UK",8,4),0),IF($G48="Weight Distance (e.g. Freight Transport)",VLOOKUP(VLOOKUP($H48,INDIRECT("Ref_EF_Weight_Distance"&amp;"_"&amp;$D48),8,0),INDIRECT("Ref_EF_Weight_Distance_CH4"&amp;"_"&amp;$D48),4,0),IF($G48="Custom Vehicle",VLOOKUP($H48,Tbl_vehical_Settings,6,0),IF($G48="Custom Fuel",VLOOKUP($M48,Tbl_Fuel_Settings,6,0),VLOOKUP($H48,INDIRECT("Ref_EF_Public_Transport"&amp;"_"&amp;$D48),8,0)))))))</f>
        <v>#REF!</v>
      </c>
      <c r="AD48" s="60" t="str">
        <f>IF($G48="Fuel Use",VLOOKUP($H48,INDIRECT("Ref_EF_ByFuel_CH4"&amp;"_"&amp;$D48),5,0),
IF($G48="Fuel Use and Vehicle Distance",VLOOKUP($H48,INDIRECT("Ref_EF_Vehicle_Distance"&amp;"_"&amp;$D48),5,0),IF($G48="Vehicle Distance (e.g. Road Transport)",VLOOKUP($H48,INDIRECT("Ref_EF_Vehicle_Distance"&amp;"_"&amp;$D48),IF($D48="UK",9,5),0),IF($G48="Weight Distance (e.g. Freight Transport)",VLOOKUP(VLOOKUP($H48,INDIRECT("Ref_EF_Weight_Distance"&amp;"_"&amp;$D48),8,0),INDIRECT("Ref_EF_Weight_Distance_CH4"&amp;"_"&amp;$D48),5,0),IF($G48="Custom Vehicle",VLOOKUP($H48,Tbl_vehical_Settings,7,0),IF($G48="Custom Fuel",VLOOKUP($M48,Tbl_Fuel_Settings,7,0),VLOOKUP($H48,INDIRECT("Ref_EF_Public_Transport"&amp;"_"&amp;$D48),9,0)))))))</f>
        <v>#REF!</v>
      </c>
      <c r="AE48" s="60" t="str">
        <f>IF($G48="Fuel Use",VLOOKUP($H48,INDIRECT("Ref_EF_ByFuel_CH4"&amp;"_"&amp;$D48),6,0),
IF($G48="Fuel Use and Vehicle Distance",VLOOKUP($H48,INDIRECT("Ref_EF_Vehicle_Distance"&amp;"_"&amp;$D48),6,0),IF($G48="Vehicle Distance (e.g. Road Transport)",VLOOKUP($H48,INDIRECT("Ref_EF_Vehicle_Distance"&amp;"_"&amp;$D48),IF($D48="UK",10,6),0),IF($G48="Weight Distance (e.g. Freight Transport)",VLOOKUP(VLOOKUP($H48,INDIRECT("Ref_EF_Weight_Distance"&amp;"_"&amp;$D48),8,0),INDIRECT("Ref_EF_Weight_Distance_CH4"&amp;"_"&amp;$D48),6,0),IF($G48="Custom Vehicle",VLOOKUP($H48,Tbl_vehical_Settings,4,0),IF($G48="Custom Fuel",VLOOKUP($M48,Tbl_Fuel_Settings,4,0),VLOOKUP($H48,INDIRECT("Ref_EF_Public_Transport"&amp;"_"&amp;$D48),10,0)))))))</f>
        <v>#REF!</v>
      </c>
      <c r="AF48" s="60" t="str">
        <f>IF($G48="Fuel Use",VLOOKUP($H48,INDIRECT("Ref_EF_ByFuel_CH4"&amp;"_"&amp;$D48),7,0),
IF($G48="Fuel Use and Vehicle Distance",VLOOKUP($H48,INDIRECT("Ref_EF_Vehicle_Distance"&amp;"_"&amp;$D48),7,0),IF($G48="Vehicle Distance (e.g. Road Transport)",VLOOKUP($H48,INDIRECT("Ref_EF_Vehicle_Distance"&amp;"_"&amp;$D48),IF($D48="UK",11,7),0),IF($G48="Weight Distance (e.g. Freight Transport)",VLOOKUP(VLOOKUP($H48,INDIRECT("Ref_EF_Weight_Distance"&amp;"_"&amp;$D48),8,0),INDIRECT("Ref_EF_Weight_Distance_CH4"&amp;"_"&amp;$D48),7,0),IF($G48="Custom Vehicle",VLOOKUP($H48,Tbl_vehical_Settings,6,0),IF($G48="Custom Fuel",VLOOKUP($M48,Tbl_Fuel_Settings,6,0),VLOOKUP($H48,INDIRECT("Ref_EF_Public_Transport"&amp;"_"&amp;$D48),11,0)))))))</f>
        <v>#REF!</v>
      </c>
      <c r="AG48" s="60" t="str">
        <f>IF($G48="Fuel Use",VLOOKUP($H48,INDIRECT("Ref_EF_ByFuel_CH4"&amp;"_"&amp;$D48),8,0),
IF($G48="Fuel Use and Vehicle Distance",VLOOKUP($H48,INDIRECT("Ref_EF_Vehicle_Distance"&amp;"_"&amp;$D48),8,0),IF($G48="Vehicle Distance (e.g. Road Transport)",VLOOKUP($H48,INDIRECT("Ref_EF_Vehicle_Distance"&amp;"_"&amp;$D48),IF($D48="UK",12,8),0),IF($G48="Weight Distance (e.g. Freight Transport)",VLOOKUP(VLOOKUP($H48,INDIRECT("Ref_EF_Weight_Distance"&amp;"_"&amp;$D48),8,0),INDIRECT("Ref_EF_Weight_Distance_CH4"&amp;"_"&amp;$D48),8,0),IF($G48="Custom Vehicle",VLOOKUP($H48,Tbl_vehical_Settings,7,0),IF($G48="Custom Fuel",VLOOKUP($M48,Tbl_Fuel_Settings,7,0),VLOOKUP($H48,INDIRECT("Ref_EF_Public_Transport"&amp;"_"&amp;$D48),12,0)))))))</f>
        <v>#REF!</v>
      </c>
      <c r="AH48" s="60" t="str">
        <f t="array" ref="AH48">INDEX(Ref_Master_Unit_Table,MATCH($W48,REF_To_Unit,0),MATCH('Reference - Lookup and Unit'!$A$11,Ref_From_Units,0))</f>
        <v>#REF!</v>
      </c>
      <c r="AI48" s="60" t="str">
        <f t="array" ref="AI48">INDEX(Ref_Master_Unit_Table,MATCH(IF(AND($D48="UK",$G48="Vehicle Distance (e.g. Road Transport)"),$L48,IF(ISBLANK($O48),$L48,$O48)),Ref_From_Units,0),MATCH($X48,REF_To_Unit,0))</f>
        <v>#N/A</v>
      </c>
      <c r="AJ48" s="60" t="str">
        <f t="array" ref="AJ48">INDEX(Ref_Master_Unit_Table,MATCH($Z48,REF_To_Unit,0),MATCH('Reference - Lookup and Unit'!$A$11,Ref_From_Units,0))</f>
        <v>#REF!</v>
      </c>
      <c r="AK48" s="60" t="str">
        <f t="array" ref="AK48">INDEX(Ref_Master_Unit_Table,MATCH(IF(AND($D48="UK",$G48="Vehicle Distance (e.g. Road Transport)"),$L48,IF(ISBLANK($O48),$L48,$O48)),Ref_From_Units,0),MATCH($AA48,REF_To_Unit,0))</f>
        <v>#N/A</v>
      </c>
      <c r="AL48" s="60" t="str">
        <f t="array" ref="AL48">INDEX(Ref_Master_Unit_Table,MATCH($AC48,REF_To_Unit,0),MATCH('Reference - Lookup and Unit'!$A$11,Ref_From_Units,0))</f>
        <v>#REF!</v>
      </c>
      <c r="AM48" s="60" t="str">
        <f t="array" ref="AM48">INDEX(Ref_Master_Unit_Table,MATCH(IF(OR($G48="Fuel Use",$G48="Custom Fuel"),$O48,$L48),Ref_From_Units,0),MATCH($AD48,REF_To_Unit,0))</f>
        <v>#N/A</v>
      </c>
      <c r="AN48" s="60" t="str">
        <f t="array" ref="AN48">INDEX(Ref_Master_Unit_Table,MATCH($AF48,REF_To_Unit,0),MATCH('Reference - Lookup and Unit'!$A$11,Ref_From_Units,0))</f>
        <v>#REF!</v>
      </c>
      <c r="AO48" s="60" t="str">
        <f t="array" ref="AO48">INDEX(Ref_Master_Unit_Table,MATCH(IF(OR($G48="Fuel Use",$G48="Custom Fuel"),$O48,$L48),Ref_From_Units,0),MATCH($AD48,REF_To_Unit,0))</f>
        <v>#N/A</v>
      </c>
      <c r="AP48" s="60" t="str">
        <f>VLOOKUP("CO2",INDIRECT(IF(Setting_IPCC_GWP_VERSION="1995 IPCC Second Assessment Report (SAR)","Ref_EF_IPCC_GWP_95",IF(Setting_IPCC_GWP_VERSION="2001 IPCC Third Assessment Report (TAR)","Ref_EF_IPCC_GWP_2001","Ref_EF_IPCC_GWP_2007"))),2,0)</f>
        <v>1.0000000000</v>
      </c>
      <c r="AQ4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8" s="61" t="str">
        <f>VLOOKUP("Biofuel CO2",INDIRECT(IF(Setting_IPCC_GWP_VERSION="1995 IPCC Second Assessment Report (SAR)","Ref_EF_IPCC_GWP_95",IF(Setting_IPCC_GWP_VERSION="2001 IPCC Third Assessment Report (TAR)","Ref_EF_IPCC_GWP_2001","Ref_EF_IPCC_GWP_2007"))),2,0)</f>
        <v>1.0000000000</v>
      </c>
      <c r="AT48" s="62" t="str">
        <f t="shared" si="6"/>
        <v>Ref_DD_vehicle_Passenger_</v>
      </c>
      <c r="AU48" s="62" t="str">
        <f t="shared" si="7"/>
        <v>#REF!</v>
      </c>
      <c r="AV48" s="62" t="str">
        <f t="shared" si="8"/>
        <v>#REF!</v>
      </c>
      <c r="AW48" s="62" t="str">
        <f t="shared" si="9"/>
        <v>#REF!</v>
      </c>
      <c r="AX48" s="62" t="str">
        <f t="shared" si="10"/>
        <v>#REF!</v>
      </c>
      <c r="AY48" s="62" t="str">
        <f t="shared" si="11"/>
        <v>FALSE</v>
      </c>
      <c r="AZ48" s="62" t="str">
        <f t="shared" si="12"/>
        <v/>
      </c>
      <c r="BA48" s="62" t="str">
        <f t="shared" si="13"/>
        <v/>
      </c>
      <c r="BB48" s="62" t="str">
        <f t="shared" si="14"/>
        <v/>
      </c>
      <c r="BC48" s="62" t="str">
        <f t="shared" si="15"/>
        <v/>
      </c>
      <c r="BD48" s="62" t="str">
        <f t="shared" si="16"/>
        <v/>
      </c>
      <c r="BE48" s="62" t="str">
        <f t="shared" si="17"/>
        <v/>
      </c>
      <c r="BF48" s="62" t="str">
        <f t="shared" si="18"/>
        <v/>
      </c>
      <c r="BG48" s="62" t="str">
        <f t="shared" si="19"/>
        <v/>
      </c>
      <c r="BH48" s="62" t="str">
        <f t="shared" si="20"/>
        <v/>
      </c>
      <c r="BI48" s="62" t="str">
        <f t="shared" si="21"/>
        <v/>
      </c>
      <c r="BJ48" s="62" t="str">
        <f t="shared" si="22"/>
        <v/>
      </c>
      <c r="BK48" s="62" t="str">
        <f t="shared" si="23"/>
        <v/>
      </c>
      <c r="BL48" s="62" t="str">
        <f t="shared" si="24"/>
        <v/>
      </c>
      <c r="BM48" s="63" t="str">
        <f t="shared" si="25"/>
        <v/>
      </c>
      <c r="BN48" s="62" t="str">
        <f t="shared" si="26"/>
        <v/>
      </c>
      <c r="BO48" s="62" t="str">
        <f t="shared" si="27"/>
        <v/>
      </c>
      <c r="BP48" s="62" t="str">
        <f t="shared" si="28"/>
        <v/>
      </c>
      <c r="BQ48" s="62" t="str">
        <f t="shared" si="29"/>
        <v/>
      </c>
      <c r="BR48" s="62" t="str">
        <f t="shared" si="30"/>
        <v/>
      </c>
      <c r="BS48" s="62" t="str">
        <f t="shared" si="31"/>
        <v/>
      </c>
      <c r="BT48" s="62" t="str">
        <f t="shared" si="32"/>
        <v/>
      </c>
      <c r="BU48" s="62" t="str">
        <f t="shared" si="33"/>
        <v/>
      </c>
      <c r="BV48" s="62" t="str">
        <f t="shared" si="34"/>
        <v/>
      </c>
      <c r="BW48" s="62" t="str">
        <f t="shared" si="35"/>
        <v/>
      </c>
      <c r="BX48" s="62" t="str">
        <f t="shared" si="36"/>
        <v/>
      </c>
      <c r="BY48" s="62" t="str">
        <f t="shared" si="37"/>
        <v/>
      </c>
      <c r="BZ48" s="62" t="str">
        <f t="shared" si="38"/>
        <v/>
      </c>
      <c r="CA48" s="62" t="str">
        <f t="shared" si="39"/>
        <v/>
      </c>
      <c r="CB48" s="62" t="str">
        <f t="shared" si="40"/>
        <v/>
      </c>
      <c r="CC48" s="62" t="str">
        <f t="shared" si="41"/>
        <v/>
      </c>
      <c r="CD48" s="62" t="str">
        <f t="shared" si="42"/>
        <v/>
      </c>
      <c r="CE48" s="62" t="str">
        <f t="shared" si="43"/>
        <v/>
      </c>
      <c r="CF48" s="62" t="str">
        <f t="shared" si="44"/>
        <v/>
      </c>
      <c r="CG48" s="62" t="str">
        <f t="shared" si="45"/>
        <v/>
      </c>
      <c r="CH48" s="62" t="str">
        <f t="shared" si="46"/>
        <v/>
      </c>
      <c r="CI48" s="62" t="str">
        <f t="shared" si="47"/>
        <v/>
      </c>
      <c r="CJ48" s="62" t="str">
        <f t="shared" si="48"/>
        <v/>
      </c>
      <c r="CK48" s="62" t="str">
        <f t="shared" si="49"/>
        <v/>
      </c>
      <c r="CL48" s="62" t="str">
        <f t="shared" si="50"/>
        <v/>
      </c>
      <c r="CM48" s="62" t="str">
        <f t="shared" si="51"/>
        <v/>
      </c>
      <c r="CN48" s="62" t="str">
        <f t="shared" si="52"/>
        <v/>
      </c>
      <c r="CO48" s="62" t="str">
        <f t="shared" si="53"/>
        <v/>
      </c>
      <c r="CP48" s="64" t="str">
        <f t="shared" si="54"/>
        <v>Ref_DD_DistanceUnit</v>
      </c>
      <c r="CQ48" s="62" t="str">
        <f t="shared" si="55"/>
        <v/>
      </c>
      <c r="CR48" s="64" t="str">
        <f t="shared" si="56"/>
        <v/>
      </c>
      <c r="CS48" s="65"/>
      <c r="CT48" s="8"/>
      <c r="CU48" s="8"/>
      <c r="CV48" s="8"/>
      <c r="CW48" s="8"/>
      <c r="CX48" s="8"/>
      <c r="CY48" s="8"/>
      <c r="CZ48" s="8"/>
      <c r="DA48" s="8"/>
      <c r="DB48" s="8"/>
      <c r="DC48" s="8"/>
      <c r="DD48" s="8"/>
      <c r="DE48" s="8"/>
      <c r="DF48" s="8"/>
      <c r="DG48" s="8"/>
      <c r="DH48" s="8"/>
      <c r="DI48" s="8"/>
      <c r="DJ48" s="8"/>
      <c r="DK48" s="8"/>
      <c r="DL48" s="8"/>
    </row>
    <row r="49" ht="18.0" customHeight="1">
      <c r="A49" s="8"/>
      <c r="B49" s="87"/>
      <c r="C49" s="79"/>
      <c r="D49" s="79"/>
      <c r="E49" s="79"/>
      <c r="F49" s="79"/>
      <c r="G49" s="79"/>
      <c r="H49" s="79"/>
      <c r="I49" s="80"/>
      <c r="J49" s="80"/>
      <c r="K49" s="80"/>
      <c r="L49" s="79"/>
      <c r="M49" s="79"/>
      <c r="N49" s="80"/>
      <c r="O49" s="79"/>
      <c r="P49" s="81"/>
      <c r="Q49" s="82" t="str">
        <f t="shared" si="1"/>
        <v/>
      </c>
      <c r="R49" s="82" t="str">
        <f t="shared" si="2"/>
        <v/>
      </c>
      <c r="S49" s="82" t="str">
        <f t="shared" si="3"/>
        <v/>
      </c>
      <c r="T49" s="82" t="str">
        <f t="shared" si="4"/>
        <v>0</v>
      </c>
      <c r="U49" s="83" t="str">
        <f t="shared" si="5"/>
        <v/>
      </c>
      <c r="V49" s="60" t="str">
        <f>IF(OR($G49="Fuel Use",$G49="Fuel Use and Vehicle Distance"),VLOOKUP($M49,INDIRECT("Ref_EF_ByFuel"&amp;"_"&amp;$D49),3,0),IF(AND($G49="Vehicle Distance (e.g. Road Transport)",$D49="UK"),VLOOKUP($H49,Ref_EF_Vehicle_Distance_UK,3,0),IF(AND($G49="Vehicle Distance (e.g. Road Transport)",OR($D49="US",$D49="Other")),VLOOKUP($H49,INDIRECT("Ref_EF_Vehicle_Distance"&amp;"_"&amp;$D49),15,0),IF(AND($G49="Vehicle Distance (e.g. Road Transport)",ISBLANK($N49),ISBLANK($O49)),VLOOKUP($H49,INDIRECT("Ref_EF_Vehicle_Distance"&amp;"_"&amp;$D49),15,0),IF($G49="Weight Distance (e.g. Freight Transport)",VLOOKUP($H49,INDIRECT("Ref_EF_Weight_Distance"&amp;"_"&amp;$D49),3,0),IF($G49="Custom Vehicle",VLOOKUP($H49,Tbl_vehical_Settings,2,0),IF($G49="Custom Fuel",VLOOKUP($M49,Tbl_Fuel_Settings,2,0),$AU49)))))))</f>
        <v>#REF!</v>
      </c>
      <c r="W49" s="60" t="str">
        <f>IF(OR($G49="Fuel Use",$G49="Fuel Use and Vehicle Distance"),VLOOKUP($M49,INDIRECT("Ref_EF_ByFuel"&amp;"_"&amp;$D49),5,0),IF(AND($G49="Vehicle Distance (e.g. Road Transport)",$D49="UK"),VLOOKUP($H49,Ref_EF_Vehicle_Distance_UK,5,0),IF(AND($G49="Vehicle Distance (e.g. Road Transport)",OR($D49="US",$D49="Other")),VLOOKUP($H49,INDIRECT("Ref_EF_Vehicle_Distance"&amp;"_"&amp;$D49),17,0),IF(AND($G49="Vehicle Distance (e.g. Road Transport)",ISBLANK($N49),ISBLANK($O49)),VLOOKUP($H49,INDIRECT("Ref_EF_Vehicle_Distance"&amp;"_"&amp;$D49),17,0),IF($G49="Weight Distance (e.g. Freight Transport)",VLOOKUP($H49,INDIRECT("Ref_EF_Weight_Distance"&amp;"_"&amp;$D49),5,0),IF($G49="Custom Vehicle",VLOOKUP($H49,Tbl_vehical_Settings,6,0),IF($G49="Custom Fuel",VLOOKUP($M49,Tbl_Fuel_Settings,6,0),$AV49)))))))</f>
        <v>#REF!</v>
      </c>
      <c r="X49" s="60" t="str">
        <f>IF(OR($G49="Fuel Use",$G49="Fuel Use and Vehicle Distance"),VLOOKUP($M49,INDIRECT("Ref_EF_ByFuel"&amp;"_"&amp;$D49),6,0),IF(AND($G49="Vehicle Distance (e.g. Road Transport)",$D49="UK"),VLOOKUP($H49,Ref_EF_Vehicle_Distance_UK,6,0),IF(AND($G49="Vehicle Distance (e.g. Road Transport)",OR($D49="US",$D49="Other")),VLOOKUP($H49,INDIRECT("Ref_EF_Vehicle_Distance"&amp;"_"&amp;$D49),18,0),IF(AND($G49="Vehicle Distance (e.g. Road Transport)",ISBLANK($N49),ISBLANK($O49)),VLOOKUP($H49,INDIRECT("Ref_EF_Vehicle_Distance"&amp;"_"&amp;$D49),18,0),IF($G49="Weight Distance (e.g. Freight Transport)",VLOOKUP($H49,INDIRECT("Ref_EF_Weight_Distance"&amp;"_"&amp;$D49),6,0),IF($G49="Custom Vehicle",VLOOKUP($H49,Tbl_vehical_Settings,7,0),IF($G49="Custom Fuel",VLOOKUP($M49,Tbl_Fuel_Settings,7,0),$AW49)))))))</f>
        <v>#REF!</v>
      </c>
      <c r="Y49" s="60" t="str">
        <f>IF(OR($G49="Fuel Use",$G49="Fuel Use and Vehicle Distance"),VLOOKUP($M49,INDIRECT("Ref_EF_ByFuel"&amp;"_"&amp;$D49),4,0),IF(AND($G49="Vehicle Distance (e.g. Road Transport)",$D49="UK"),VLOOKUP($H49,Ref_EF_Vehicle_Distance_UK,4,0),IF(AND($G49="Vehicle Distance (e.g. Road Transport)",OR($D49="US",$D49="Other")),VLOOKUP($H49,INDIRECT("Ref_EF_Vehicle_Distance"&amp;"_"&amp;$D49),16,0),IF(AND($G49="Vehicle Distance (e.g. Road Transport)",ISBLANK($N49),ISBLANK($O49)),VLOOKUP($H49,INDIRECT("Ref_EF_Vehicle_Distance"&amp;"_"&amp;$D49),16,0),IF($G49="Weight Distance (e.g. Freight Transport)",VLOOKUP($H49,INDIRECT("Ref_EF_Weight_Distance"&amp;"_"&amp;$D49),4,0),IF($G49="Custom Vehicle",VLOOKUP($H49,Tbl_vehical_Settings,5,0),IF($G49="Custom Fuel",VLOOKUP($M49,Tbl_Fuel_Settings,5,0),$AX49)))))))</f>
        <v>#REF!</v>
      </c>
      <c r="Z49" s="60" t="str">
        <f>IF(OR($G49="Fuel Use",$G49="Fuel Use and Vehicle Distance"),VLOOKUP($M49,INDIRECT("Ref_EF_ByFuel"&amp;"_"&amp;$D49),5,0),IF(AND($G49="Vehicle Distance (e.g. Road Transport)",$D49="UK"),VLOOKUP($H49,Ref_EF_Vehicle_Distance_UK,5,0),IF(AND($G49="Vehicle Distance (e.g. Road Transport)",OR($D49="US",$D49="Other")),VLOOKUP($H49,INDIRECT("Ref_EF_Vehicle_Distance"&amp;"_"&amp;$D49),17,0),IF(AND($G49="Vehicle Distance (e.g. Road Transport)",ISBLANK($N49),ISBLANK($O49)),VLOOKUP($H49,INDIRECT("Ref_EF_Vehicle_Distance"&amp;"_"&amp;$D49),17,0),IF($G49="Weight Distance (e.g. Freight Transport)",VLOOKUP($H49,INDIRECT("Ref_EF_Weight_Distance"&amp;"_"&amp;$D49),5,0),IF($G49="Custom Vehicle",VLOOKUP($H49,Tbl_vehical_Settings,6,0),IF($G49="Custom Fuel",VLOOKUP($M49,Tbl_Fuel_Settings,6,0),$AV49)))))))</f>
        <v>#REF!</v>
      </c>
      <c r="AA49" s="60" t="str">
        <f>IF(OR($G49="Fuel Use",$G49="Fuel Use and Vehicle Distance"),VLOOKUP($M49,INDIRECT("Ref_EF_ByFuel"&amp;"_"&amp;$D49),6,0),IF(AND($G49="Vehicle Distance (e.g. Road Transport)",$D49="UK"),VLOOKUP($H49,Ref_EF_Vehicle_Distance_UK,6,0),IF(AND($G49="Vehicle Distance (e.g. Road Transport)",OR($D49="US",$D49="Other")),VLOOKUP($H49,INDIRECT("Ref_EF_Vehicle_Distance"&amp;"_"&amp;$D49),18,0),IF(AND($G49="Vehicle Distance (e.g. Road Transport)",ISBLANK($N49),ISBLANK($O49)),VLOOKUP($H49,INDIRECT("Ref_EF_Vehicle_Distance"&amp;"_"&amp;$D49),18,0),IF($G49="Weight Distance (e.g. Freight Transport)",VLOOKUP($H49,INDIRECT("Ref_EF_Weight_Distance"&amp;"_"&amp;$D49),6,0),IF($G49="Custom Vehicle",VLOOKUP($H49,Tbl_vehical_Settings,7,0),IF($G49="Custom Fuel",VLOOKUP($M49,Tbl_Fuel_Settings,7,0),$AW49)))))))</f>
        <v>#REF!</v>
      </c>
      <c r="AB49" s="60" t="str">
        <f>IF($G49="Fuel Use",VLOOKUP($H49,INDIRECT("Ref_EF_ByFuel_CH4"&amp;"_"&amp;$D49),3,0),
IF($G49="Fuel Use and Vehicle Distance",VLOOKUP($H49,INDIRECT("Ref_EF_Vehicle_Distance"&amp;"_"&amp;$D49),3,0),IF($G49="Vehicle Distance (e.g. Road Transport)",VLOOKUP($H49,INDIRECT("Ref_EF_Vehicle_Distance"&amp;"_"&amp;$D49),IF($D49="UK",7,3),0),IF($G49="Weight Distance (e.g. Freight Transport)",VLOOKUP(VLOOKUP($H49,INDIRECT("Ref_EF_Weight_Distance"&amp;"_"&amp;$D49),8,0),INDIRECT("Ref_EF_Weight_Distance_CH4"&amp;"_"&amp;$D49),3,0),IF($G49="Custom Vehicle",VLOOKUP($H49,Tbl_vehical_Settings,3,0),IF($G49="Custom Fuel",VLOOKUP($M49,Tbl_Fuel_Settings,3,0),VLOOKUP($H49,INDIRECT("Ref_EF_Public_Transport"&amp;"_"&amp;$D49),7,0)))))))</f>
        <v>#REF!</v>
      </c>
      <c r="AC49" s="60" t="str">
        <f>IF($G49="Fuel Use",VLOOKUP($H49,INDIRECT("Ref_EF_ByFuel_CH4"&amp;"_"&amp;$D49),4,0),
IF($G49="Fuel Use and Vehicle Distance",VLOOKUP($H49,INDIRECT("Ref_EF_Vehicle_Distance"&amp;"_"&amp;$D49),4,0),IF($G49="Vehicle Distance (e.g. Road Transport)",VLOOKUP($H49,INDIRECT("Ref_EF_Vehicle_Distance"&amp;"_"&amp;$D49),IF($D49="UK",8,4),0),IF($G49="Weight Distance (e.g. Freight Transport)",VLOOKUP(VLOOKUP($H49,INDIRECT("Ref_EF_Weight_Distance"&amp;"_"&amp;$D49),8,0),INDIRECT("Ref_EF_Weight_Distance_CH4"&amp;"_"&amp;$D49),4,0),IF($G49="Custom Vehicle",VLOOKUP($H49,Tbl_vehical_Settings,6,0),IF($G49="Custom Fuel",VLOOKUP($M49,Tbl_Fuel_Settings,6,0),VLOOKUP($H49,INDIRECT("Ref_EF_Public_Transport"&amp;"_"&amp;$D49),8,0)))))))</f>
        <v>#REF!</v>
      </c>
      <c r="AD49" s="60" t="str">
        <f>IF($G49="Fuel Use",VLOOKUP($H49,INDIRECT("Ref_EF_ByFuel_CH4"&amp;"_"&amp;$D49),5,0),
IF($G49="Fuel Use and Vehicle Distance",VLOOKUP($H49,INDIRECT("Ref_EF_Vehicle_Distance"&amp;"_"&amp;$D49),5,0),IF($G49="Vehicle Distance (e.g. Road Transport)",VLOOKUP($H49,INDIRECT("Ref_EF_Vehicle_Distance"&amp;"_"&amp;$D49),IF($D49="UK",9,5),0),IF($G49="Weight Distance (e.g. Freight Transport)",VLOOKUP(VLOOKUP($H49,INDIRECT("Ref_EF_Weight_Distance"&amp;"_"&amp;$D49),8,0),INDIRECT("Ref_EF_Weight_Distance_CH4"&amp;"_"&amp;$D49),5,0),IF($G49="Custom Vehicle",VLOOKUP($H49,Tbl_vehical_Settings,7,0),IF($G49="Custom Fuel",VLOOKUP($M49,Tbl_Fuel_Settings,7,0),VLOOKUP($H49,INDIRECT("Ref_EF_Public_Transport"&amp;"_"&amp;$D49),9,0)))))))</f>
        <v>#REF!</v>
      </c>
      <c r="AE49" s="60" t="str">
        <f>IF($G49="Fuel Use",VLOOKUP($H49,INDIRECT("Ref_EF_ByFuel_CH4"&amp;"_"&amp;$D49),6,0),
IF($G49="Fuel Use and Vehicle Distance",VLOOKUP($H49,INDIRECT("Ref_EF_Vehicle_Distance"&amp;"_"&amp;$D49),6,0),IF($G49="Vehicle Distance (e.g. Road Transport)",VLOOKUP($H49,INDIRECT("Ref_EF_Vehicle_Distance"&amp;"_"&amp;$D49),IF($D49="UK",10,6),0),IF($G49="Weight Distance (e.g. Freight Transport)",VLOOKUP(VLOOKUP($H49,INDIRECT("Ref_EF_Weight_Distance"&amp;"_"&amp;$D49),8,0),INDIRECT("Ref_EF_Weight_Distance_CH4"&amp;"_"&amp;$D49),6,0),IF($G49="Custom Vehicle",VLOOKUP($H49,Tbl_vehical_Settings,4,0),IF($G49="Custom Fuel",VLOOKUP($M49,Tbl_Fuel_Settings,4,0),VLOOKUP($H49,INDIRECT("Ref_EF_Public_Transport"&amp;"_"&amp;$D49),10,0)))))))</f>
        <v>#REF!</v>
      </c>
      <c r="AF49" s="60" t="str">
        <f>IF($G49="Fuel Use",VLOOKUP($H49,INDIRECT("Ref_EF_ByFuel_CH4"&amp;"_"&amp;$D49),7,0),
IF($G49="Fuel Use and Vehicle Distance",VLOOKUP($H49,INDIRECT("Ref_EF_Vehicle_Distance"&amp;"_"&amp;$D49),7,0),IF($G49="Vehicle Distance (e.g. Road Transport)",VLOOKUP($H49,INDIRECT("Ref_EF_Vehicle_Distance"&amp;"_"&amp;$D49),IF($D49="UK",11,7),0),IF($G49="Weight Distance (e.g. Freight Transport)",VLOOKUP(VLOOKUP($H49,INDIRECT("Ref_EF_Weight_Distance"&amp;"_"&amp;$D49),8,0),INDIRECT("Ref_EF_Weight_Distance_CH4"&amp;"_"&amp;$D49),7,0),IF($G49="Custom Vehicle",VLOOKUP($H49,Tbl_vehical_Settings,6,0),IF($G49="Custom Fuel",VLOOKUP($M49,Tbl_Fuel_Settings,6,0),VLOOKUP($H49,INDIRECT("Ref_EF_Public_Transport"&amp;"_"&amp;$D49),11,0)))))))</f>
        <v>#REF!</v>
      </c>
      <c r="AG49" s="60" t="str">
        <f>IF($G49="Fuel Use",VLOOKUP($H49,INDIRECT("Ref_EF_ByFuel_CH4"&amp;"_"&amp;$D49),8,0),
IF($G49="Fuel Use and Vehicle Distance",VLOOKUP($H49,INDIRECT("Ref_EF_Vehicle_Distance"&amp;"_"&amp;$D49),8,0),IF($G49="Vehicle Distance (e.g. Road Transport)",VLOOKUP($H49,INDIRECT("Ref_EF_Vehicle_Distance"&amp;"_"&amp;$D49),IF($D49="UK",12,8),0),IF($G49="Weight Distance (e.g. Freight Transport)",VLOOKUP(VLOOKUP($H49,INDIRECT("Ref_EF_Weight_Distance"&amp;"_"&amp;$D49),8,0),INDIRECT("Ref_EF_Weight_Distance_CH4"&amp;"_"&amp;$D49),8,0),IF($G49="Custom Vehicle",VLOOKUP($H49,Tbl_vehical_Settings,7,0),IF($G49="Custom Fuel",VLOOKUP($M49,Tbl_Fuel_Settings,7,0),VLOOKUP($H49,INDIRECT("Ref_EF_Public_Transport"&amp;"_"&amp;$D49),12,0)))))))</f>
        <v>#REF!</v>
      </c>
      <c r="AH49" s="60" t="str">
        <f t="array" ref="AH49">INDEX(Ref_Master_Unit_Table,MATCH($W49,REF_To_Unit,0),MATCH('Reference - Lookup and Unit'!$A$11,Ref_From_Units,0))</f>
        <v>#REF!</v>
      </c>
      <c r="AI49" s="60" t="str">
        <f t="array" ref="AI49">INDEX(Ref_Master_Unit_Table,MATCH(IF(AND($D49="UK",$G49="Vehicle Distance (e.g. Road Transport)"),$L49,IF(ISBLANK($O49),$L49,$O49)),Ref_From_Units,0),MATCH($X49,REF_To_Unit,0))</f>
        <v>#N/A</v>
      </c>
      <c r="AJ49" s="60" t="str">
        <f t="array" ref="AJ49">INDEX(Ref_Master_Unit_Table,MATCH($Z49,REF_To_Unit,0),MATCH('Reference - Lookup and Unit'!$A$11,Ref_From_Units,0))</f>
        <v>#REF!</v>
      </c>
      <c r="AK49" s="60" t="str">
        <f t="array" ref="AK49">INDEX(Ref_Master_Unit_Table,MATCH(IF(AND($D49="UK",$G49="Vehicle Distance (e.g. Road Transport)"),$L49,IF(ISBLANK($O49),$L49,$O49)),Ref_From_Units,0),MATCH($AA49,REF_To_Unit,0))</f>
        <v>#N/A</v>
      </c>
      <c r="AL49" s="60" t="str">
        <f t="array" ref="AL49">INDEX(Ref_Master_Unit_Table,MATCH($AC49,REF_To_Unit,0),MATCH('Reference - Lookup and Unit'!$A$11,Ref_From_Units,0))</f>
        <v>#REF!</v>
      </c>
      <c r="AM49" s="60" t="str">
        <f t="array" ref="AM49">INDEX(Ref_Master_Unit_Table,MATCH(IF(OR($G49="Fuel Use",$G49="Custom Fuel"),$O49,$L49),Ref_From_Units,0),MATCH($AD49,REF_To_Unit,0))</f>
        <v>#N/A</v>
      </c>
      <c r="AN49" s="60" t="str">
        <f t="array" ref="AN49">INDEX(Ref_Master_Unit_Table,MATCH($AF49,REF_To_Unit,0),MATCH('Reference - Lookup and Unit'!$A$11,Ref_From_Units,0))</f>
        <v>#REF!</v>
      </c>
      <c r="AO49" s="60" t="str">
        <f t="array" ref="AO49">INDEX(Ref_Master_Unit_Table,MATCH(IF(OR($G49="Fuel Use",$G49="Custom Fuel"),$O49,$L49),Ref_From_Units,0),MATCH($AD49,REF_To_Unit,0))</f>
        <v>#N/A</v>
      </c>
      <c r="AP49" s="60" t="str">
        <f>VLOOKUP("CO2",INDIRECT(IF(Setting_IPCC_GWP_VERSION="1995 IPCC Second Assessment Report (SAR)","Ref_EF_IPCC_GWP_95",IF(Setting_IPCC_GWP_VERSION="2001 IPCC Third Assessment Report (TAR)","Ref_EF_IPCC_GWP_2001","Ref_EF_IPCC_GWP_2007"))),2,0)</f>
        <v>1.0000000000</v>
      </c>
      <c r="AQ4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4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49" s="61" t="str">
        <f>VLOOKUP("Biofuel CO2",INDIRECT(IF(Setting_IPCC_GWP_VERSION="1995 IPCC Second Assessment Report (SAR)","Ref_EF_IPCC_GWP_95",IF(Setting_IPCC_GWP_VERSION="2001 IPCC Third Assessment Report (TAR)","Ref_EF_IPCC_GWP_2001","Ref_EF_IPCC_GWP_2007"))),2,0)</f>
        <v>1.0000000000</v>
      </c>
      <c r="AT49" s="62" t="str">
        <f t="shared" si="6"/>
        <v>Ref_DD_vehicle_Passenger_</v>
      </c>
      <c r="AU49" s="62" t="str">
        <f t="shared" si="7"/>
        <v>#REF!</v>
      </c>
      <c r="AV49" s="62" t="str">
        <f t="shared" si="8"/>
        <v>#REF!</v>
      </c>
      <c r="AW49" s="62" t="str">
        <f t="shared" si="9"/>
        <v>#REF!</v>
      </c>
      <c r="AX49" s="62" t="str">
        <f t="shared" si="10"/>
        <v>#REF!</v>
      </c>
      <c r="AY49" s="62" t="str">
        <f t="shared" si="11"/>
        <v>FALSE</v>
      </c>
      <c r="AZ49" s="62" t="str">
        <f t="shared" si="12"/>
        <v/>
      </c>
      <c r="BA49" s="62" t="str">
        <f t="shared" si="13"/>
        <v/>
      </c>
      <c r="BB49" s="62" t="str">
        <f t="shared" si="14"/>
        <v/>
      </c>
      <c r="BC49" s="62" t="str">
        <f t="shared" si="15"/>
        <v/>
      </c>
      <c r="BD49" s="62" t="str">
        <f t="shared" si="16"/>
        <v/>
      </c>
      <c r="BE49" s="62" t="str">
        <f t="shared" si="17"/>
        <v/>
      </c>
      <c r="BF49" s="62" t="str">
        <f t="shared" si="18"/>
        <v/>
      </c>
      <c r="BG49" s="62" t="str">
        <f t="shared" si="19"/>
        <v/>
      </c>
      <c r="BH49" s="62" t="str">
        <f t="shared" si="20"/>
        <v/>
      </c>
      <c r="BI49" s="62" t="str">
        <f t="shared" si="21"/>
        <v/>
      </c>
      <c r="BJ49" s="62" t="str">
        <f t="shared" si="22"/>
        <v/>
      </c>
      <c r="BK49" s="62" t="str">
        <f t="shared" si="23"/>
        <v/>
      </c>
      <c r="BL49" s="62" t="str">
        <f t="shared" si="24"/>
        <v/>
      </c>
      <c r="BM49" s="63" t="str">
        <f t="shared" si="25"/>
        <v/>
      </c>
      <c r="BN49" s="62" t="str">
        <f t="shared" si="26"/>
        <v/>
      </c>
      <c r="BO49" s="62" t="str">
        <f t="shared" si="27"/>
        <v/>
      </c>
      <c r="BP49" s="62" t="str">
        <f t="shared" si="28"/>
        <v/>
      </c>
      <c r="BQ49" s="62" t="str">
        <f t="shared" si="29"/>
        <v/>
      </c>
      <c r="BR49" s="62" t="str">
        <f t="shared" si="30"/>
        <v/>
      </c>
      <c r="BS49" s="62" t="str">
        <f t="shared" si="31"/>
        <v/>
      </c>
      <c r="BT49" s="62" t="str">
        <f t="shared" si="32"/>
        <v/>
      </c>
      <c r="BU49" s="62" t="str">
        <f t="shared" si="33"/>
        <v/>
      </c>
      <c r="BV49" s="62" t="str">
        <f t="shared" si="34"/>
        <v/>
      </c>
      <c r="BW49" s="62" t="str">
        <f t="shared" si="35"/>
        <v/>
      </c>
      <c r="BX49" s="62" t="str">
        <f t="shared" si="36"/>
        <v/>
      </c>
      <c r="BY49" s="62" t="str">
        <f t="shared" si="37"/>
        <v/>
      </c>
      <c r="BZ49" s="62" t="str">
        <f t="shared" si="38"/>
        <v/>
      </c>
      <c r="CA49" s="62" t="str">
        <f t="shared" si="39"/>
        <v/>
      </c>
      <c r="CB49" s="62" t="str">
        <f t="shared" si="40"/>
        <v/>
      </c>
      <c r="CC49" s="62" t="str">
        <f t="shared" si="41"/>
        <v/>
      </c>
      <c r="CD49" s="62" t="str">
        <f t="shared" si="42"/>
        <v/>
      </c>
      <c r="CE49" s="62" t="str">
        <f t="shared" si="43"/>
        <v/>
      </c>
      <c r="CF49" s="62" t="str">
        <f t="shared" si="44"/>
        <v/>
      </c>
      <c r="CG49" s="62" t="str">
        <f t="shared" si="45"/>
        <v/>
      </c>
      <c r="CH49" s="62" t="str">
        <f t="shared" si="46"/>
        <v/>
      </c>
      <c r="CI49" s="62" t="str">
        <f t="shared" si="47"/>
        <v/>
      </c>
      <c r="CJ49" s="62" t="str">
        <f t="shared" si="48"/>
        <v/>
      </c>
      <c r="CK49" s="62" t="str">
        <f t="shared" si="49"/>
        <v/>
      </c>
      <c r="CL49" s="62" t="str">
        <f t="shared" si="50"/>
        <v/>
      </c>
      <c r="CM49" s="62" t="str">
        <f t="shared" si="51"/>
        <v/>
      </c>
      <c r="CN49" s="62" t="str">
        <f t="shared" si="52"/>
        <v/>
      </c>
      <c r="CO49" s="62" t="str">
        <f t="shared" si="53"/>
        <v/>
      </c>
      <c r="CP49" s="64" t="str">
        <f t="shared" si="54"/>
        <v>Ref_DD_DistanceUnit</v>
      </c>
      <c r="CQ49" s="62" t="str">
        <f t="shared" si="55"/>
        <v/>
      </c>
      <c r="CR49" s="64" t="str">
        <f t="shared" si="56"/>
        <v/>
      </c>
      <c r="CS49" s="65"/>
      <c r="CT49" s="8"/>
      <c r="CU49" s="8"/>
      <c r="CV49" s="8"/>
      <c r="CW49" s="8"/>
      <c r="CX49" s="8"/>
      <c r="CY49" s="8"/>
      <c r="CZ49" s="8"/>
      <c r="DA49" s="8"/>
      <c r="DB49" s="8"/>
      <c r="DC49" s="8"/>
      <c r="DD49" s="8"/>
      <c r="DE49" s="8"/>
      <c r="DF49" s="8"/>
      <c r="DG49" s="8"/>
      <c r="DH49" s="8"/>
      <c r="DI49" s="8"/>
      <c r="DJ49" s="8"/>
      <c r="DK49" s="8"/>
      <c r="DL49" s="8"/>
    </row>
    <row r="50" ht="18.0" customHeight="1">
      <c r="A50" s="8"/>
      <c r="B50" s="87"/>
      <c r="C50" s="79"/>
      <c r="D50" s="79"/>
      <c r="E50" s="79"/>
      <c r="F50" s="79"/>
      <c r="G50" s="79"/>
      <c r="H50" s="79"/>
      <c r="I50" s="80"/>
      <c r="J50" s="80"/>
      <c r="K50" s="80"/>
      <c r="L50" s="79"/>
      <c r="M50" s="79"/>
      <c r="N50" s="80"/>
      <c r="O50" s="79"/>
      <c r="P50" s="81"/>
      <c r="Q50" s="82" t="str">
        <f t="shared" si="1"/>
        <v/>
      </c>
      <c r="R50" s="82" t="str">
        <f t="shared" si="2"/>
        <v/>
      </c>
      <c r="S50" s="82" t="str">
        <f t="shared" si="3"/>
        <v/>
      </c>
      <c r="T50" s="82" t="str">
        <f t="shared" si="4"/>
        <v>0</v>
      </c>
      <c r="U50" s="83" t="str">
        <f t="shared" si="5"/>
        <v/>
      </c>
      <c r="V50" s="60" t="str">
        <f>IF(OR($G50="Fuel Use",$G50="Fuel Use and Vehicle Distance"),VLOOKUP($M50,INDIRECT("Ref_EF_ByFuel"&amp;"_"&amp;$D50),3,0),IF(AND($G50="Vehicle Distance (e.g. Road Transport)",$D50="UK"),VLOOKUP($H50,Ref_EF_Vehicle_Distance_UK,3,0),IF(AND($G50="Vehicle Distance (e.g. Road Transport)",OR($D50="US",$D50="Other")),VLOOKUP($H50,INDIRECT("Ref_EF_Vehicle_Distance"&amp;"_"&amp;$D50),15,0),IF(AND($G50="Vehicle Distance (e.g. Road Transport)",ISBLANK($N50),ISBLANK($O50)),VLOOKUP($H50,INDIRECT("Ref_EF_Vehicle_Distance"&amp;"_"&amp;$D50),15,0),IF($G50="Weight Distance (e.g. Freight Transport)",VLOOKUP($H50,INDIRECT("Ref_EF_Weight_Distance"&amp;"_"&amp;$D50),3,0),IF($G50="Custom Vehicle",VLOOKUP($H50,Tbl_vehical_Settings,2,0),IF($G50="Custom Fuel",VLOOKUP($M50,Tbl_Fuel_Settings,2,0),$AU50)))))))</f>
        <v>#REF!</v>
      </c>
      <c r="W50" s="60" t="str">
        <f>IF(OR($G50="Fuel Use",$G50="Fuel Use and Vehicle Distance"),VLOOKUP($M50,INDIRECT("Ref_EF_ByFuel"&amp;"_"&amp;$D50),5,0),IF(AND($G50="Vehicle Distance (e.g. Road Transport)",$D50="UK"),VLOOKUP($H50,Ref_EF_Vehicle_Distance_UK,5,0),IF(AND($G50="Vehicle Distance (e.g. Road Transport)",OR($D50="US",$D50="Other")),VLOOKUP($H50,INDIRECT("Ref_EF_Vehicle_Distance"&amp;"_"&amp;$D50),17,0),IF(AND($G50="Vehicle Distance (e.g. Road Transport)",ISBLANK($N50),ISBLANK($O50)),VLOOKUP($H50,INDIRECT("Ref_EF_Vehicle_Distance"&amp;"_"&amp;$D50),17,0),IF($G50="Weight Distance (e.g. Freight Transport)",VLOOKUP($H50,INDIRECT("Ref_EF_Weight_Distance"&amp;"_"&amp;$D50),5,0),IF($G50="Custom Vehicle",VLOOKUP($H50,Tbl_vehical_Settings,6,0),IF($G50="Custom Fuel",VLOOKUP($M50,Tbl_Fuel_Settings,6,0),$AV50)))))))</f>
        <v>#REF!</v>
      </c>
      <c r="X50" s="60" t="str">
        <f>IF(OR($G50="Fuel Use",$G50="Fuel Use and Vehicle Distance"),VLOOKUP($M50,INDIRECT("Ref_EF_ByFuel"&amp;"_"&amp;$D50),6,0),IF(AND($G50="Vehicle Distance (e.g. Road Transport)",$D50="UK"),VLOOKUP($H50,Ref_EF_Vehicle_Distance_UK,6,0),IF(AND($G50="Vehicle Distance (e.g. Road Transport)",OR($D50="US",$D50="Other")),VLOOKUP($H50,INDIRECT("Ref_EF_Vehicle_Distance"&amp;"_"&amp;$D50),18,0),IF(AND($G50="Vehicle Distance (e.g. Road Transport)",ISBLANK($N50),ISBLANK($O50)),VLOOKUP($H50,INDIRECT("Ref_EF_Vehicle_Distance"&amp;"_"&amp;$D50),18,0),IF($G50="Weight Distance (e.g. Freight Transport)",VLOOKUP($H50,INDIRECT("Ref_EF_Weight_Distance"&amp;"_"&amp;$D50),6,0),IF($G50="Custom Vehicle",VLOOKUP($H50,Tbl_vehical_Settings,7,0),IF($G50="Custom Fuel",VLOOKUP($M50,Tbl_Fuel_Settings,7,0),$AW50)))))))</f>
        <v>#REF!</v>
      </c>
      <c r="Y50" s="60" t="str">
        <f>IF(OR($G50="Fuel Use",$G50="Fuel Use and Vehicle Distance"),VLOOKUP($M50,INDIRECT("Ref_EF_ByFuel"&amp;"_"&amp;$D50),4,0),IF(AND($G50="Vehicle Distance (e.g. Road Transport)",$D50="UK"),VLOOKUP($H50,Ref_EF_Vehicle_Distance_UK,4,0),IF(AND($G50="Vehicle Distance (e.g. Road Transport)",OR($D50="US",$D50="Other")),VLOOKUP($H50,INDIRECT("Ref_EF_Vehicle_Distance"&amp;"_"&amp;$D50),16,0),IF(AND($G50="Vehicle Distance (e.g. Road Transport)",ISBLANK($N50),ISBLANK($O50)),VLOOKUP($H50,INDIRECT("Ref_EF_Vehicle_Distance"&amp;"_"&amp;$D50),16,0),IF($G50="Weight Distance (e.g. Freight Transport)",VLOOKUP($H50,INDIRECT("Ref_EF_Weight_Distance"&amp;"_"&amp;$D50),4,0),IF($G50="Custom Vehicle",VLOOKUP($H50,Tbl_vehical_Settings,5,0),IF($G50="Custom Fuel",VLOOKUP($M50,Tbl_Fuel_Settings,5,0),$AX50)))))))</f>
        <v>#REF!</v>
      </c>
      <c r="Z50" s="60" t="str">
        <f>IF(OR($G50="Fuel Use",$G50="Fuel Use and Vehicle Distance"),VLOOKUP($M50,INDIRECT("Ref_EF_ByFuel"&amp;"_"&amp;$D50),5,0),IF(AND($G50="Vehicle Distance (e.g. Road Transport)",$D50="UK"),VLOOKUP($H50,Ref_EF_Vehicle_Distance_UK,5,0),IF(AND($G50="Vehicle Distance (e.g. Road Transport)",OR($D50="US",$D50="Other")),VLOOKUP($H50,INDIRECT("Ref_EF_Vehicle_Distance"&amp;"_"&amp;$D50),17,0),IF(AND($G50="Vehicle Distance (e.g. Road Transport)",ISBLANK($N50),ISBLANK($O50)),VLOOKUP($H50,INDIRECT("Ref_EF_Vehicle_Distance"&amp;"_"&amp;$D50),17,0),IF($G50="Weight Distance (e.g. Freight Transport)",VLOOKUP($H50,INDIRECT("Ref_EF_Weight_Distance"&amp;"_"&amp;$D50),5,0),IF($G50="Custom Vehicle",VLOOKUP($H50,Tbl_vehical_Settings,6,0),IF($G50="Custom Fuel",VLOOKUP($M50,Tbl_Fuel_Settings,6,0),$AV50)))))))</f>
        <v>#REF!</v>
      </c>
      <c r="AA50" s="60" t="str">
        <f>IF(OR($G50="Fuel Use",$G50="Fuel Use and Vehicle Distance"),VLOOKUP($M50,INDIRECT("Ref_EF_ByFuel"&amp;"_"&amp;$D50),6,0),IF(AND($G50="Vehicle Distance (e.g. Road Transport)",$D50="UK"),VLOOKUP($H50,Ref_EF_Vehicle_Distance_UK,6,0),IF(AND($G50="Vehicle Distance (e.g. Road Transport)",OR($D50="US",$D50="Other")),VLOOKUP($H50,INDIRECT("Ref_EF_Vehicle_Distance"&amp;"_"&amp;$D50),18,0),IF(AND($G50="Vehicle Distance (e.g. Road Transport)",ISBLANK($N50),ISBLANK($O50)),VLOOKUP($H50,INDIRECT("Ref_EF_Vehicle_Distance"&amp;"_"&amp;$D50),18,0),IF($G50="Weight Distance (e.g. Freight Transport)",VLOOKUP($H50,INDIRECT("Ref_EF_Weight_Distance"&amp;"_"&amp;$D50),6,0),IF($G50="Custom Vehicle",VLOOKUP($H50,Tbl_vehical_Settings,7,0),IF($G50="Custom Fuel",VLOOKUP($M50,Tbl_Fuel_Settings,7,0),$AW50)))))))</f>
        <v>#REF!</v>
      </c>
      <c r="AB50" s="60" t="str">
        <f>IF($G50="Fuel Use",VLOOKUP($H50,INDIRECT("Ref_EF_ByFuel_CH4"&amp;"_"&amp;$D50),3,0),
IF($G50="Fuel Use and Vehicle Distance",VLOOKUP($H50,INDIRECT("Ref_EF_Vehicle_Distance"&amp;"_"&amp;$D50),3,0),IF($G50="Vehicle Distance (e.g. Road Transport)",VLOOKUP($H50,INDIRECT("Ref_EF_Vehicle_Distance"&amp;"_"&amp;$D50),IF($D50="UK",7,3),0),IF($G50="Weight Distance (e.g. Freight Transport)",VLOOKUP(VLOOKUP($H50,INDIRECT("Ref_EF_Weight_Distance"&amp;"_"&amp;$D50),8,0),INDIRECT("Ref_EF_Weight_Distance_CH4"&amp;"_"&amp;$D50),3,0),IF($G50="Custom Vehicle",VLOOKUP($H50,Tbl_vehical_Settings,3,0),IF($G50="Custom Fuel",VLOOKUP($M50,Tbl_Fuel_Settings,3,0),VLOOKUP($H50,INDIRECT("Ref_EF_Public_Transport"&amp;"_"&amp;$D50),7,0)))))))</f>
        <v>#REF!</v>
      </c>
      <c r="AC50" s="60" t="str">
        <f>IF($G50="Fuel Use",VLOOKUP($H50,INDIRECT("Ref_EF_ByFuel_CH4"&amp;"_"&amp;$D50),4,0),
IF($G50="Fuel Use and Vehicle Distance",VLOOKUP($H50,INDIRECT("Ref_EF_Vehicle_Distance"&amp;"_"&amp;$D50),4,0),IF($G50="Vehicle Distance (e.g. Road Transport)",VLOOKUP($H50,INDIRECT("Ref_EF_Vehicle_Distance"&amp;"_"&amp;$D50),IF($D50="UK",8,4),0),IF($G50="Weight Distance (e.g. Freight Transport)",VLOOKUP(VLOOKUP($H50,INDIRECT("Ref_EF_Weight_Distance"&amp;"_"&amp;$D50),8,0),INDIRECT("Ref_EF_Weight_Distance_CH4"&amp;"_"&amp;$D50),4,0),IF($G50="Custom Vehicle",VLOOKUP($H50,Tbl_vehical_Settings,6,0),IF($G50="Custom Fuel",VLOOKUP($M50,Tbl_Fuel_Settings,6,0),VLOOKUP($H50,INDIRECT("Ref_EF_Public_Transport"&amp;"_"&amp;$D50),8,0)))))))</f>
        <v>#REF!</v>
      </c>
      <c r="AD50" s="60" t="str">
        <f>IF($G50="Fuel Use",VLOOKUP($H50,INDIRECT("Ref_EF_ByFuel_CH4"&amp;"_"&amp;$D50),5,0),
IF($G50="Fuel Use and Vehicle Distance",VLOOKUP($H50,INDIRECT("Ref_EF_Vehicle_Distance"&amp;"_"&amp;$D50),5,0),IF($G50="Vehicle Distance (e.g. Road Transport)",VLOOKUP($H50,INDIRECT("Ref_EF_Vehicle_Distance"&amp;"_"&amp;$D50),IF($D50="UK",9,5),0),IF($G50="Weight Distance (e.g. Freight Transport)",VLOOKUP(VLOOKUP($H50,INDIRECT("Ref_EF_Weight_Distance"&amp;"_"&amp;$D50),8,0),INDIRECT("Ref_EF_Weight_Distance_CH4"&amp;"_"&amp;$D50),5,0),IF($G50="Custom Vehicle",VLOOKUP($H50,Tbl_vehical_Settings,7,0),IF($G50="Custom Fuel",VLOOKUP($M50,Tbl_Fuel_Settings,7,0),VLOOKUP($H50,INDIRECT("Ref_EF_Public_Transport"&amp;"_"&amp;$D50),9,0)))))))</f>
        <v>#REF!</v>
      </c>
      <c r="AE50" s="60" t="str">
        <f>IF($G50="Fuel Use",VLOOKUP($H50,INDIRECT("Ref_EF_ByFuel_CH4"&amp;"_"&amp;$D50),6,0),
IF($G50="Fuel Use and Vehicle Distance",VLOOKUP($H50,INDIRECT("Ref_EF_Vehicle_Distance"&amp;"_"&amp;$D50),6,0),IF($G50="Vehicle Distance (e.g. Road Transport)",VLOOKUP($H50,INDIRECT("Ref_EF_Vehicle_Distance"&amp;"_"&amp;$D50),IF($D50="UK",10,6),0),IF($G50="Weight Distance (e.g. Freight Transport)",VLOOKUP(VLOOKUP($H50,INDIRECT("Ref_EF_Weight_Distance"&amp;"_"&amp;$D50),8,0),INDIRECT("Ref_EF_Weight_Distance_CH4"&amp;"_"&amp;$D50),6,0),IF($G50="Custom Vehicle",VLOOKUP($H50,Tbl_vehical_Settings,4,0),IF($G50="Custom Fuel",VLOOKUP($M50,Tbl_Fuel_Settings,4,0),VLOOKUP($H50,INDIRECT("Ref_EF_Public_Transport"&amp;"_"&amp;$D50),10,0)))))))</f>
        <v>#REF!</v>
      </c>
      <c r="AF50" s="60" t="str">
        <f>IF($G50="Fuel Use",VLOOKUP($H50,INDIRECT("Ref_EF_ByFuel_CH4"&amp;"_"&amp;$D50),7,0),
IF($G50="Fuel Use and Vehicle Distance",VLOOKUP($H50,INDIRECT("Ref_EF_Vehicle_Distance"&amp;"_"&amp;$D50),7,0),IF($G50="Vehicle Distance (e.g. Road Transport)",VLOOKUP($H50,INDIRECT("Ref_EF_Vehicle_Distance"&amp;"_"&amp;$D50),IF($D50="UK",11,7),0),IF($G50="Weight Distance (e.g. Freight Transport)",VLOOKUP(VLOOKUP($H50,INDIRECT("Ref_EF_Weight_Distance"&amp;"_"&amp;$D50),8,0),INDIRECT("Ref_EF_Weight_Distance_CH4"&amp;"_"&amp;$D50),7,0),IF($G50="Custom Vehicle",VLOOKUP($H50,Tbl_vehical_Settings,6,0),IF($G50="Custom Fuel",VLOOKUP($M50,Tbl_Fuel_Settings,6,0),VLOOKUP($H50,INDIRECT("Ref_EF_Public_Transport"&amp;"_"&amp;$D50),11,0)))))))</f>
        <v>#REF!</v>
      </c>
      <c r="AG50" s="60" t="str">
        <f>IF($G50="Fuel Use",VLOOKUP($H50,INDIRECT("Ref_EF_ByFuel_CH4"&amp;"_"&amp;$D50),8,0),
IF($G50="Fuel Use and Vehicle Distance",VLOOKUP($H50,INDIRECT("Ref_EF_Vehicle_Distance"&amp;"_"&amp;$D50),8,0),IF($G50="Vehicle Distance (e.g. Road Transport)",VLOOKUP($H50,INDIRECT("Ref_EF_Vehicle_Distance"&amp;"_"&amp;$D50),IF($D50="UK",12,8),0),IF($G50="Weight Distance (e.g. Freight Transport)",VLOOKUP(VLOOKUP($H50,INDIRECT("Ref_EF_Weight_Distance"&amp;"_"&amp;$D50),8,0),INDIRECT("Ref_EF_Weight_Distance_CH4"&amp;"_"&amp;$D50),8,0),IF($G50="Custom Vehicle",VLOOKUP($H50,Tbl_vehical_Settings,7,0),IF($G50="Custom Fuel",VLOOKUP($M50,Tbl_Fuel_Settings,7,0),VLOOKUP($H50,INDIRECT("Ref_EF_Public_Transport"&amp;"_"&amp;$D50),12,0)))))))</f>
        <v>#REF!</v>
      </c>
      <c r="AH50" s="60" t="str">
        <f t="array" ref="AH50">INDEX(Ref_Master_Unit_Table,MATCH($W50,REF_To_Unit,0),MATCH('Reference - Lookup and Unit'!$A$11,Ref_From_Units,0))</f>
        <v>#REF!</v>
      </c>
      <c r="AI50" s="60" t="str">
        <f t="array" ref="AI50">INDEX(Ref_Master_Unit_Table,MATCH(IF(AND($D50="UK",$G50="Vehicle Distance (e.g. Road Transport)"),$L50,IF(ISBLANK($O50),$L50,$O50)),Ref_From_Units,0),MATCH($X50,REF_To_Unit,0))</f>
        <v>#N/A</v>
      </c>
      <c r="AJ50" s="60" t="str">
        <f t="array" ref="AJ50">INDEX(Ref_Master_Unit_Table,MATCH($Z50,REF_To_Unit,0),MATCH('Reference - Lookup and Unit'!$A$11,Ref_From_Units,0))</f>
        <v>#REF!</v>
      </c>
      <c r="AK50" s="60" t="str">
        <f t="array" ref="AK50">INDEX(Ref_Master_Unit_Table,MATCH(IF(AND($D50="UK",$G50="Vehicle Distance (e.g. Road Transport)"),$L50,IF(ISBLANK($O50),$L50,$O50)),Ref_From_Units,0),MATCH($AA50,REF_To_Unit,0))</f>
        <v>#N/A</v>
      </c>
      <c r="AL50" s="60" t="str">
        <f t="array" ref="AL50">INDEX(Ref_Master_Unit_Table,MATCH($AC50,REF_To_Unit,0),MATCH('Reference - Lookup and Unit'!$A$11,Ref_From_Units,0))</f>
        <v>#REF!</v>
      </c>
      <c r="AM50" s="60" t="str">
        <f t="array" ref="AM50">INDEX(Ref_Master_Unit_Table,MATCH(IF(OR($G50="Fuel Use",$G50="Custom Fuel"),$O50,$L50),Ref_From_Units,0),MATCH($AD50,REF_To_Unit,0))</f>
        <v>#N/A</v>
      </c>
      <c r="AN50" s="60" t="str">
        <f t="array" ref="AN50">INDEX(Ref_Master_Unit_Table,MATCH($AF50,REF_To_Unit,0),MATCH('Reference - Lookup and Unit'!$A$11,Ref_From_Units,0))</f>
        <v>#REF!</v>
      </c>
      <c r="AO50" s="60" t="str">
        <f t="array" ref="AO50">INDEX(Ref_Master_Unit_Table,MATCH(IF(OR($G50="Fuel Use",$G50="Custom Fuel"),$O50,$L50),Ref_From_Units,0),MATCH($AD50,REF_To_Unit,0))</f>
        <v>#N/A</v>
      </c>
      <c r="AP50" s="60" t="str">
        <f>VLOOKUP("CO2",INDIRECT(IF(Setting_IPCC_GWP_VERSION="1995 IPCC Second Assessment Report (SAR)","Ref_EF_IPCC_GWP_95",IF(Setting_IPCC_GWP_VERSION="2001 IPCC Third Assessment Report (TAR)","Ref_EF_IPCC_GWP_2001","Ref_EF_IPCC_GWP_2007"))),2,0)</f>
        <v>1.0000000000</v>
      </c>
      <c r="AQ5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0" s="61" t="str">
        <f>VLOOKUP("Biofuel CO2",INDIRECT(IF(Setting_IPCC_GWP_VERSION="1995 IPCC Second Assessment Report (SAR)","Ref_EF_IPCC_GWP_95",IF(Setting_IPCC_GWP_VERSION="2001 IPCC Third Assessment Report (TAR)","Ref_EF_IPCC_GWP_2001","Ref_EF_IPCC_GWP_2007"))),2,0)</f>
        <v>1.0000000000</v>
      </c>
      <c r="AT50" s="62" t="str">
        <f t="shared" si="6"/>
        <v>Ref_DD_vehicle_Passenger_</v>
      </c>
      <c r="AU50" s="62" t="str">
        <f t="shared" si="7"/>
        <v>#REF!</v>
      </c>
      <c r="AV50" s="62" t="str">
        <f t="shared" si="8"/>
        <v>#REF!</v>
      </c>
      <c r="AW50" s="62" t="str">
        <f t="shared" si="9"/>
        <v>#REF!</v>
      </c>
      <c r="AX50" s="62" t="str">
        <f t="shared" si="10"/>
        <v>#REF!</v>
      </c>
      <c r="AY50" s="62" t="str">
        <f t="shared" si="11"/>
        <v>FALSE</v>
      </c>
      <c r="AZ50" s="62" t="str">
        <f t="shared" si="12"/>
        <v/>
      </c>
      <c r="BA50" s="62" t="str">
        <f t="shared" si="13"/>
        <v/>
      </c>
      <c r="BB50" s="62" t="str">
        <f t="shared" si="14"/>
        <v/>
      </c>
      <c r="BC50" s="62" t="str">
        <f t="shared" si="15"/>
        <v/>
      </c>
      <c r="BD50" s="62" t="str">
        <f t="shared" si="16"/>
        <v/>
      </c>
      <c r="BE50" s="62" t="str">
        <f t="shared" si="17"/>
        <v/>
      </c>
      <c r="BF50" s="62" t="str">
        <f t="shared" si="18"/>
        <v/>
      </c>
      <c r="BG50" s="62" t="str">
        <f t="shared" si="19"/>
        <v/>
      </c>
      <c r="BH50" s="62" t="str">
        <f t="shared" si="20"/>
        <v/>
      </c>
      <c r="BI50" s="62" t="str">
        <f t="shared" si="21"/>
        <v/>
      </c>
      <c r="BJ50" s="62" t="str">
        <f t="shared" si="22"/>
        <v/>
      </c>
      <c r="BK50" s="62" t="str">
        <f t="shared" si="23"/>
        <v/>
      </c>
      <c r="BL50" s="62" t="str">
        <f t="shared" si="24"/>
        <v/>
      </c>
      <c r="BM50" s="63" t="str">
        <f t="shared" si="25"/>
        <v/>
      </c>
      <c r="BN50" s="62" t="str">
        <f t="shared" si="26"/>
        <v/>
      </c>
      <c r="BO50" s="62" t="str">
        <f t="shared" si="27"/>
        <v/>
      </c>
      <c r="BP50" s="62" t="str">
        <f t="shared" si="28"/>
        <v/>
      </c>
      <c r="BQ50" s="62" t="str">
        <f t="shared" si="29"/>
        <v/>
      </c>
      <c r="BR50" s="62" t="str">
        <f t="shared" si="30"/>
        <v/>
      </c>
      <c r="BS50" s="62" t="str">
        <f t="shared" si="31"/>
        <v/>
      </c>
      <c r="BT50" s="62" t="str">
        <f t="shared" si="32"/>
        <v/>
      </c>
      <c r="BU50" s="62" t="str">
        <f t="shared" si="33"/>
        <v/>
      </c>
      <c r="BV50" s="62" t="str">
        <f t="shared" si="34"/>
        <v/>
      </c>
      <c r="BW50" s="62" t="str">
        <f t="shared" si="35"/>
        <v/>
      </c>
      <c r="BX50" s="62" t="str">
        <f t="shared" si="36"/>
        <v/>
      </c>
      <c r="BY50" s="62" t="str">
        <f t="shared" si="37"/>
        <v/>
      </c>
      <c r="BZ50" s="62" t="str">
        <f t="shared" si="38"/>
        <v/>
      </c>
      <c r="CA50" s="62" t="str">
        <f t="shared" si="39"/>
        <v/>
      </c>
      <c r="CB50" s="62" t="str">
        <f t="shared" si="40"/>
        <v/>
      </c>
      <c r="CC50" s="62" t="str">
        <f t="shared" si="41"/>
        <v/>
      </c>
      <c r="CD50" s="62" t="str">
        <f t="shared" si="42"/>
        <v/>
      </c>
      <c r="CE50" s="62" t="str">
        <f t="shared" si="43"/>
        <v/>
      </c>
      <c r="CF50" s="62" t="str">
        <f t="shared" si="44"/>
        <v/>
      </c>
      <c r="CG50" s="62" t="str">
        <f t="shared" si="45"/>
        <v/>
      </c>
      <c r="CH50" s="62" t="str">
        <f t="shared" si="46"/>
        <v/>
      </c>
      <c r="CI50" s="62" t="str">
        <f t="shared" si="47"/>
        <v/>
      </c>
      <c r="CJ50" s="62" t="str">
        <f t="shared" si="48"/>
        <v/>
      </c>
      <c r="CK50" s="62" t="str">
        <f t="shared" si="49"/>
        <v/>
      </c>
      <c r="CL50" s="62" t="str">
        <f t="shared" si="50"/>
        <v/>
      </c>
      <c r="CM50" s="62" t="str">
        <f t="shared" si="51"/>
        <v/>
      </c>
      <c r="CN50" s="62" t="str">
        <f t="shared" si="52"/>
        <v/>
      </c>
      <c r="CO50" s="62" t="str">
        <f t="shared" si="53"/>
        <v/>
      </c>
      <c r="CP50" s="64" t="str">
        <f t="shared" si="54"/>
        <v>Ref_DD_DistanceUnit</v>
      </c>
      <c r="CQ50" s="62" t="str">
        <f t="shared" si="55"/>
        <v/>
      </c>
      <c r="CR50" s="64" t="str">
        <f t="shared" si="56"/>
        <v/>
      </c>
      <c r="CS50" s="65"/>
      <c r="CT50" s="8"/>
      <c r="CU50" s="8"/>
      <c r="CV50" s="8"/>
      <c r="CW50" s="8"/>
      <c r="CX50" s="8"/>
      <c r="CY50" s="8"/>
      <c r="CZ50" s="8"/>
      <c r="DA50" s="8"/>
      <c r="DB50" s="8"/>
      <c r="DC50" s="8"/>
      <c r="DD50" s="8"/>
      <c r="DE50" s="8"/>
      <c r="DF50" s="8"/>
      <c r="DG50" s="8"/>
      <c r="DH50" s="8"/>
      <c r="DI50" s="8"/>
      <c r="DJ50" s="8"/>
      <c r="DK50" s="8"/>
      <c r="DL50" s="8"/>
    </row>
    <row r="51" ht="18.0" customHeight="1">
      <c r="A51" s="8"/>
      <c r="B51" s="87"/>
      <c r="C51" s="79"/>
      <c r="D51" s="79"/>
      <c r="E51" s="79"/>
      <c r="F51" s="79"/>
      <c r="G51" s="79"/>
      <c r="H51" s="79"/>
      <c r="I51" s="80"/>
      <c r="J51" s="80"/>
      <c r="K51" s="80"/>
      <c r="L51" s="79"/>
      <c r="M51" s="79"/>
      <c r="N51" s="80"/>
      <c r="O51" s="79"/>
      <c r="P51" s="81"/>
      <c r="Q51" s="82" t="str">
        <f t="shared" si="1"/>
        <v/>
      </c>
      <c r="R51" s="82" t="str">
        <f t="shared" si="2"/>
        <v/>
      </c>
      <c r="S51" s="82" t="str">
        <f t="shared" si="3"/>
        <v/>
      </c>
      <c r="T51" s="82" t="str">
        <f t="shared" si="4"/>
        <v>0</v>
      </c>
      <c r="U51" s="83" t="str">
        <f t="shared" si="5"/>
        <v/>
      </c>
      <c r="V51" s="60" t="str">
        <f>IF(OR($G51="Fuel Use",$G51="Fuel Use and Vehicle Distance"),VLOOKUP($M51,INDIRECT("Ref_EF_ByFuel"&amp;"_"&amp;$D51),3,0),IF(AND($G51="Vehicle Distance (e.g. Road Transport)",$D51="UK"),VLOOKUP($H51,Ref_EF_Vehicle_Distance_UK,3,0),IF(AND($G51="Vehicle Distance (e.g. Road Transport)",OR($D51="US",$D51="Other")),VLOOKUP($H51,INDIRECT("Ref_EF_Vehicle_Distance"&amp;"_"&amp;$D51),15,0),IF(AND($G51="Vehicle Distance (e.g. Road Transport)",ISBLANK($N51),ISBLANK($O51)),VLOOKUP($H51,INDIRECT("Ref_EF_Vehicle_Distance"&amp;"_"&amp;$D51),15,0),IF($G51="Weight Distance (e.g. Freight Transport)",VLOOKUP($H51,INDIRECT("Ref_EF_Weight_Distance"&amp;"_"&amp;$D51),3,0),IF($G51="Custom Vehicle",VLOOKUP($H51,Tbl_vehical_Settings,2,0),IF($G51="Custom Fuel",VLOOKUP($M51,Tbl_Fuel_Settings,2,0),$AU51)))))))</f>
        <v>#REF!</v>
      </c>
      <c r="W51" s="60" t="str">
        <f>IF(OR($G51="Fuel Use",$G51="Fuel Use and Vehicle Distance"),VLOOKUP($M51,INDIRECT("Ref_EF_ByFuel"&amp;"_"&amp;$D51),5,0),IF(AND($G51="Vehicle Distance (e.g. Road Transport)",$D51="UK"),VLOOKUP($H51,Ref_EF_Vehicle_Distance_UK,5,0),IF(AND($G51="Vehicle Distance (e.g. Road Transport)",OR($D51="US",$D51="Other")),VLOOKUP($H51,INDIRECT("Ref_EF_Vehicle_Distance"&amp;"_"&amp;$D51),17,0),IF(AND($G51="Vehicle Distance (e.g. Road Transport)",ISBLANK($N51),ISBLANK($O51)),VLOOKUP($H51,INDIRECT("Ref_EF_Vehicle_Distance"&amp;"_"&amp;$D51),17,0),IF($G51="Weight Distance (e.g. Freight Transport)",VLOOKUP($H51,INDIRECT("Ref_EF_Weight_Distance"&amp;"_"&amp;$D51),5,0),IF($G51="Custom Vehicle",VLOOKUP($H51,Tbl_vehical_Settings,6,0),IF($G51="Custom Fuel",VLOOKUP($M51,Tbl_Fuel_Settings,6,0),$AV51)))))))</f>
        <v>#REF!</v>
      </c>
      <c r="X51" s="60" t="str">
        <f>IF(OR($G51="Fuel Use",$G51="Fuel Use and Vehicle Distance"),VLOOKUP($M51,INDIRECT("Ref_EF_ByFuel"&amp;"_"&amp;$D51),6,0),IF(AND($G51="Vehicle Distance (e.g. Road Transport)",$D51="UK"),VLOOKUP($H51,Ref_EF_Vehicle_Distance_UK,6,0),IF(AND($G51="Vehicle Distance (e.g. Road Transport)",OR($D51="US",$D51="Other")),VLOOKUP($H51,INDIRECT("Ref_EF_Vehicle_Distance"&amp;"_"&amp;$D51),18,0),IF(AND($G51="Vehicle Distance (e.g. Road Transport)",ISBLANK($N51),ISBLANK($O51)),VLOOKUP($H51,INDIRECT("Ref_EF_Vehicle_Distance"&amp;"_"&amp;$D51),18,0),IF($G51="Weight Distance (e.g. Freight Transport)",VLOOKUP($H51,INDIRECT("Ref_EF_Weight_Distance"&amp;"_"&amp;$D51),6,0),IF($G51="Custom Vehicle",VLOOKUP($H51,Tbl_vehical_Settings,7,0),IF($G51="Custom Fuel",VLOOKUP($M51,Tbl_Fuel_Settings,7,0),$AW51)))))))</f>
        <v>#REF!</v>
      </c>
      <c r="Y51" s="60" t="str">
        <f>IF(OR($G51="Fuel Use",$G51="Fuel Use and Vehicle Distance"),VLOOKUP($M51,INDIRECT("Ref_EF_ByFuel"&amp;"_"&amp;$D51),4,0),IF(AND($G51="Vehicle Distance (e.g. Road Transport)",$D51="UK"),VLOOKUP($H51,Ref_EF_Vehicle_Distance_UK,4,0),IF(AND($G51="Vehicle Distance (e.g. Road Transport)",OR($D51="US",$D51="Other")),VLOOKUP($H51,INDIRECT("Ref_EF_Vehicle_Distance"&amp;"_"&amp;$D51),16,0),IF(AND($G51="Vehicle Distance (e.g. Road Transport)",ISBLANK($N51),ISBLANK($O51)),VLOOKUP($H51,INDIRECT("Ref_EF_Vehicle_Distance"&amp;"_"&amp;$D51),16,0),IF($G51="Weight Distance (e.g. Freight Transport)",VLOOKUP($H51,INDIRECT("Ref_EF_Weight_Distance"&amp;"_"&amp;$D51),4,0),IF($G51="Custom Vehicle",VLOOKUP($H51,Tbl_vehical_Settings,5,0),IF($G51="Custom Fuel",VLOOKUP($M51,Tbl_Fuel_Settings,5,0),$AX51)))))))</f>
        <v>#REF!</v>
      </c>
      <c r="Z51" s="60" t="str">
        <f>IF(OR($G51="Fuel Use",$G51="Fuel Use and Vehicle Distance"),VLOOKUP($M51,INDIRECT("Ref_EF_ByFuel"&amp;"_"&amp;$D51),5,0),IF(AND($G51="Vehicle Distance (e.g. Road Transport)",$D51="UK"),VLOOKUP($H51,Ref_EF_Vehicle_Distance_UK,5,0),IF(AND($G51="Vehicle Distance (e.g. Road Transport)",OR($D51="US",$D51="Other")),VLOOKUP($H51,INDIRECT("Ref_EF_Vehicle_Distance"&amp;"_"&amp;$D51),17,0),IF(AND($G51="Vehicle Distance (e.g. Road Transport)",ISBLANK($N51),ISBLANK($O51)),VLOOKUP($H51,INDIRECT("Ref_EF_Vehicle_Distance"&amp;"_"&amp;$D51),17,0),IF($G51="Weight Distance (e.g. Freight Transport)",VLOOKUP($H51,INDIRECT("Ref_EF_Weight_Distance"&amp;"_"&amp;$D51),5,0),IF($G51="Custom Vehicle",VLOOKUP($H51,Tbl_vehical_Settings,6,0),IF($G51="Custom Fuel",VLOOKUP($M51,Tbl_Fuel_Settings,6,0),$AV51)))))))</f>
        <v>#REF!</v>
      </c>
      <c r="AA51" s="60" t="str">
        <f>IF(OR($G51="Fuel Use",$G51="Fuel Use and Vehicle Distance"),VLOOKUP($M51,INDIRECT("Ref_EF_ByFuel"&amp;"_"&amp;$D51),6,0),IF(AND($G51="Vehicle Distance (e.g. Road Transport)",$D51="UK"),VLOOKUP($H51,Ref_EF_Vehicle_Distance_UK,6,0),IF(AND($G51="Vehicle Distance (e.g. Road Transport)",OR($D51="US",$D51="Other")),VLOOKUP($H51,INDIRECT("Ref_EF_Vehicle_Distance"&amp;"_"&amp;$D51),18,0),IF(AND($G51="Vehicle Distance (e.g. Road Transport)",ISBLANK($N51),ISBLANK($O51)),VLOOKUP($H51,INDIRECT("Ref_EF_Vehicle_Distance"&amp;"_"&amp;$D51),18,0),IF($G51="Weight Distance (e.g. Freight Transport)",VLOOKUP($H51,INDIRECT("Ref_EF_Weight_Distance"&amp;"_"&amp;$D51),6,0),IF($G51="Custom Vehicle",VLOOKUP($H51,Tbl_vehical_Settings,7,0),IF($G51="Custom Fuel",VLOOKUP($M51,Tbl_Fuel_Settings,7,0),$AW51)))))))</f>
        <v>#REF!</v>
      </c>
      <c r="AB51" s="60" t="str">
        <f>IF($G51="Fuel Use",VLOOKUP($H51,INDIRECT("Ref_EF_ByFuel_CH4"&amp;"_"&amp;$D51),3,0),
IF($G51="Fuel Use and Vehicle Distance",VLOOKUP($H51,INDIRECT("Ref_EF_Vehicle_Distance"&amp;"_"&amp;$D51),3,0),IF($G51="Vehicle Distance (e.g. Road Transport)",VLOOKUP($H51,INDIRECT("Ref_EF_Vehicle_Distance"&amp;"_"&amp;$D51),IF($D51="UK",7,3),0),IF($G51="Weight Distance (e.g. Freight Transport)",VLOOKUP(VLOOKUP($H51,INDIRECT("Ref_EF_Weight_Distance"&amp;"_"&amp;$D51),8,0),INDIRECT("Ref_EF_Weight_Distance_CH4"&amp;"_"&amp;$D51),3,0),IF($G51="Custom Vehicle",VLOOKUP($H51,Tbl_vehical_Settings,3,0),IF($G51="Custom Fuel",VLOOKUP($M51,Tbl_Fuel_Settings,3,0),VLOOKUP($H51,INDIRECT("Ref_EF_Public_Transport"&amp;"_"&amp;$D51),7,0)))))))</f>
        <v>#REF!</v>
      </c>
      <c r="AC51" s="60" t="str">
        <f>IF($G51="Fuel Use",VLOOKUP($H51,INDIRECT("Ref_EF_ByFuel_CH4"&amp;"_"&amp;$D51),4,0),
IF($G51="Fuel Use and Vehicle Distance",VLOOKUP($H51,INDIRECT("Ref_EF_Vehicle_Distance"&amp;"_"&amp;$D51),4,0),IF($G51="Vehicle Distance (e.g. Road Transport)",VLOOKUP($H51,INDIRECT("Ref_EF_Vehicle_Distance"&amp;"_"&amp;$D51),IF($D51="UK",8,4),0),IF($G51="Weight Distance (e.g. Freight Transport)",VLOOKUP(VLOOKUP($H51,INDIRECT("Ref_EF_Weight_Distance"&amp;"_"&amp;$D51),8,0),INDIRECT("Ref_EF_Weight_Distance_CH4"&amp;"_"&amp;$D51),4,0),IF($G51="Custom Vehicle",VLOOKUP($H51,Tbl_vehical_Settings,6,0),IF($G51="Custom Fuel",VLOOKUP($M51,Tbl_Fuel_Settings,6,0),VLOOKUP($H51,INDIRECT("Ref_EF_Public_Transport"&amp;"_"&amp;$D51),8,0)))))))</f>
        <v>#REF!</v>
      </c>
      <c r="AD51" s="60" t="str">
        <f>IF($G51="Fuel Use",VLOOKUP($H51,INDIRECT("Ref_EF_ByFuel_CH4"&amp;"_"&amp;$D51),5,0),
IF($G51="Fuel Use and Vehicle Distance",VLOOKUP($H51,INDIRECT("Ref_EF_Vehicle_Distance"&amp;"_"&amp;$D51),5,0),IF($G51="Vehicle Distance (e.g. Road Transport)",VLOOKUP($H51,INDIRECT("Ref_EF_Vehicle_Distance"&amp;"_"&amp;$D51),IF($D51="UK",9,5),0),IF($G51="Weight Distance (e.g. Freight Transport)",VLOOKUP(VLOOKUP($H51,INDIRECT("Ref_EF_Weight_Distance"&amp;"_"&amp;$D51),8,0),INDIRECT("Ref_EF_Weight_Distance_CH4"&amp;"_"&amp;$D51),5,0),IF($G51="Custom Vehicle",VLOOKUP($H51,Tbl_vehical_Settings,7,0),IF($G51="Custom Fuel",VLOOKUP($M51,Tbl_Fuel_Settings,7,0),VLOOKUP($H51,INDIRECT("Ref_EF_Public_Transport"&amp;"_"&amp;$D51),9,0)))))))</f>
        <v>#REF!</v>
      </c>
      <c r="AE51" s="60" t="str">
        <f>IF($G51="Fuel Use",VLOOKUP($H51,INDIRECT("Ref_EF_ByFuel_CH4"&amp;"_"&amp;$D51),6,0),
IF($G51="Fuel Use and Vehicle Distance",VLOOKUP($H51,INDIRECT("Ref_EF_Vehicle_Distance"&amp;"_"&amp;$D51),6,0),IF($G51="Vehicle Distance (e.g. Road Transport)",VLOOKUP($H51,INDIRECT("Ref_EF_Vehicle_Distance"&amp;"_"&amp;$D51),IF($D51="UK",10,6),0),IF($G51="Weight Distance (e.g. Freight Transport)",VLOOKUP(VLOOKUP($H51,INDIRECT("Ref_EF_Weight_Distance"&amp;"_"&amp;$D51),8,0),INDIRECT("Ref_EF_Weight_Distance_CH4"&amp;"_"&amp;$D51),6,0),IF($G51="Custom Vehicle",VLOOKUP($H51,Tbl_vehical_Settings,4,0),IF($G51="Custom Fuel",VLOOKUP($M51,Tbl_Fuel_Settings,4,0),VLOOKUP($H51,INDIRECT("Ref_EF_Public_Transport"&amp;"_"&amp;$D51),10,0)))))))</f>
        <v>#REF!</v>
      </c>
      <c r="AF51" s="60" t="str">
        <f>IF($G51="Fuel Use",VLOOKUP($H51,INDIRECT("Ref_EF_ByFuel_CH4"&amp;"_"&amp;$D51),7,0),
IF($G51="Fuel Use and Vehicle Distance",VLOOKUP($H51,INDIRECT("Ref_EF_Vehicle_Distance"&amp;"_"&amp;$D51),7,0),IF($G51="Vehicle Distance (e.g. Road Transport)",VLOOKUP($H51,INDIRECT("Ref_EF_Vehicle_Distance"&amp;"_"&amp;$D51),IF($D51="UK",11,7),0),IF($G51="Weight Distance (e.g. Freight Transport)",VLOOKUP(VLOOKUP($H51,INDIRECT("Ref_EF_Weight_Distance"&amp;"_"&amp;$D51),8,0),INDIRECT("Ref_EF_Weight_Distance_CH4"&amp;"_"&amp;$D51),7,0),IF($G51="Custom Vehicle",VLOOKUP($H51,Tbl_vehical_Settings,6,0),IF($G51="Custom Fuel",VLOOKUP($M51,Tbl_Fuel_Settings,6,0),VLOOKUP($H51,INDIRECT("Ref_EF_Public_Transport"&amp;"_"&amp;$D51),11,0)))))))</f>
        <v>#REF!</v>
      </c>
      <c r="AG51" s="60" t="str">
        <f>IF($G51="Fuel Use",VLOOKUP($H51,INDIRECT("Ref_EF_ByFuel_CH4"&amp;"_"&amp;$D51),8,0),
IF($G51="Fuel Use and Vehicle Distance",VLOOKUP($H51,INDIRECT("Ref_EF_Vehicle_Distance"&amp;"_"&amp;$D51),8,0),IF($G51="Vehicle Distance (e.g. Road Transport)",VLOOKUP($H51,INDIRECT("Ref_EF_Vehicle_Distance"&amp;"_"&amp;$D51),IF($D51="UK",12,8),0),IF($G51="Weight Distance (e.g. Freight Transport)",VLOOKUP(VLOOKUP($H51,INDIRECT("Ref_EF_Weight_Distance"&amp;"_"&amp;$D51),8,0),INDIRECT("Ref_EF_Weight_Distance_CH4"&amp;"_"&amp;$D51),8,0),IF($G51="Custom Vehicle",VLOOKUP($H51,Tbl_vehical_Settings,7,0),IF($G51="Custom Fuel",VLOOKUP($M51,Tbl_Fuel_Settings,7,0),VLOOKUP($H51,INDIRECT("Ref_EF_Public_Transport"&amp;"_"&amp;$D51),12,0)))))))</f>
        <v>#REF!</v>
      </c>
      <c r="AH51" s="60" t="str">
        <f t="array" ref="AH51">INDEX(Ref_Master_Unit_Table,MATCH($W51,REF_To_Unit,0),MATCH('Reference - Lookup and Unit'!$A$11,Ref_From_Units,0))</f>
        <v>#REF!</v>
      </c>
      <c r="AI51" s="60" t="str">
        <f t="array" ref="AI51">INDEX(Ref_Master_Unit_Table,MATCH(IF(AND($D51="UK",$G51="Vehicle Distance (e.g. Road Transport)"),$L51,IF(ISBLANK($O51),$L51,$O51)),Ref_From_Units,0),MATCH($X51,REF_To_Unit,0))</f>
        <v>#N/A</v>
      </c>
      <c r="AJ51" s="60" t="str">
        <f t="array" ref="AJ51">INDEX(Ref_Master_Unit_Table,MATCH($Z51,REF_To_Unit,0),MATCH('Reference - Lookup and Unit'!$A$11,Ref_From_Units,0))</f>
        <v>#REF!</v>
      </c>
      <c r="AK51" s="60" t="str">
        <f t="array" ref="AK51">INDEX(Ref_Master_Unit_Table,MATCH(IF(AND($D51="UK",$G51="Vehicle Distance (e.g. Road Transport)"),$L51,IF(ISBLANK($O51),$L51,$O51)),Ref_From_Units,0),MATCH($AA51,REF_To_Unit,0))</f>
        <v>#N/A</v>
      </c>
      <c r="AL51" s="60" t="str">
        <f t="array" ref="AL51">INDEX(Ref_Master_Unit_Table,MATCH($AC51,REF_To_Unit,0),MATCH('Reference - Lookup and Unit'!$A$11,Ref_From_Units,0))</f>
        <v>#REF!</v>
      </c>
      <c r="AM51" s="60" t="str">
        <f t="array" ref="AM51">INDEX(Ref_Master_Unit_Table,MATCH(IF(OR($G51="Fuel Use",$G51="Custom Fuel"),$O51,$L51),Ref_From_Units,0),MATCH($AD51,REF_To_Unit,0))</f>
        <v>#N/A</v>
      </c>
      <c r="AN51" s="60" t="str">
        <f t="array" ref="AN51">INDEX(Ref_Master_Unit_Table,MATCH($AF51,REF_To_Unit,0),MATCH('Reference - Lookup and Unit'!$A$11,Ref_From_Units,0))</f>
        <v>#REF!</v>
      </c>
      <c r="AO51" s="60" t="str">
        <f t="array" ref="AO51">INDEX(Ref_Master_Unit_Table,MATCH(IF(OR($G51="Fuel Use",$G51="Custom Fuel"),$O51,$L51),Ref_From_Units,0),MATCH($AD51,REF_To_Unit,0))</f>
        <v>#N/A</v>
      </c>
      <c r="AP51" s="60" t="str">
        <f>VLOOKUP("CO2",INDIRECT(IF(Setting_IPCC_GWP_VERSION="1995 IPCC Second Assessment Report (SAR)","Ref_EF_IPCC_GWP_95",IF(Setting_IPCC_GWP_VERSION="2001 IPCC Third Assessment Report (TAR)","Ref_EF_IPCC_GWP_2001","Ref_EF_IPCC_GWP_2007"))),2,0)</f>
        <v>1.0000000000</v>
      </c>
      <c r="AQ5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1" s="61" t="str">
        <f>VLOOKUP("Biofuel CO2",INDIRECT(IF(Setting_IPCC_GWP_VERSION="1995 IPCC Second Assessment Report (SAR)","Ref_EF_IPCC_GWP_95",IF(Setting_IPCC_GWP_VERSION="2001 IPCC Third Assessment Report (TAR)","Ref_EF_IPCC_GWP_2001","Ref_EF_IPCC_GWP_2007"))),2,0)</f>
        <v>1.0000000000</v>
      </c>
      <c r="AT51" s="62" t="str">
        <f t="shared" si="6"/>
        <v>Ref_DD_vehicle_Passenger_</v>
      </c>
      <c r="AU51" s="62" t="str">
        <f t="shared" si="7"/>
        <v>#REF!</v>
      </c>
      <c r="AV51" s="62" t="str">
        <f t="shared" si="8"/>
        <v>#REF!</v>
      </c>
      <c r="AW51" s="62" t="str">
        <f t="shared" si="9"/>
        <v>#REF!</v>
      </c>
      <c r="AX51" s="62" t="str">
        <f t="shared" si="10"/>
        <v>#REF!</v>
      </c>
      <c r="AY51" s="62" t="str">
        <f t="shared" si="11"/>
        <v>FALSE</v>
      </c>
      <c r="AZ51" s="62" t="str">
        <f t="shared" si="12"/>
        <v/>
      </c>
      <c r="BA51" s="62" t="str">
        <f t="shared" si="13"/>
        <v/>
      </c>
      <c r="BB51" s="62" t="str">
        <f t="shared" si="14"/>
        <v/>
      </c>
      <c r="BC51" s="62" t="str">
        <f t="shared" si="15"/>
        <v/>
      </c>
      <c r="BD51" s="62" t="str">
        <f t="shared" si="16"/>
        <v/>
      </c>
      <c r="BE51" s="62" t="str">
        <f t="shared" si="17"/>
        <v/>
      </c>
      <c r="BF51" s="62" t="str">
        <f t="shared" si="18"/>
        <v/>
      </c>
      <c r="BG51" s="62" t="str">
        <f t="shared" si="19"/>
        <v/>
      </c>
      <c r="BH51" s="62" t="str">
        <f t="shared" si="20"/>
        <v/>
      </c>
      <c r="BI51" s="62" t="str">
        <f t="shared" si="21"/>
        <v/>
      </c>
      <c r="BJ51" s="62" t="str">
        <f t="shared" si="22"/>
        <v/>
      </c>
      <c r="BK51" s="62" t="str">
        <f t="shared" si="23"/>
        <v/>
      </c>
      <c r="BL51" s="62" t="str">
        <f t="shared" si="24"/>
        <v/>
      </c>
      <c r="BM51" s="63" t="str">
        <f t="shared" si="25"/>
        <v/>
      </c>
      <c r="BN51" s="62" t="str">
        <f t="shared" si="26"/>
        <v/>
      </c>
      <c r="BO51" s="62" t="str">
        <f t="shared" si="27"/>
        <v/>
      </c>
      <c r="BP51" s="62" t="str">
        <f t="shared" si="28"/>
        <v/>
      </c>
      <c r="BQ51" s="62" t="str">
        <f t="shared" si="29"/>
        <v/>
      </c>
      <c r="BR51" s="62" t="str">
        <f t="shared" si="30"/>
        <v/>
      </c>
      <c r="BS51" s="62" t="str">
        <f t="shared" si="31"/>
        <v/>
      </c>
      <c r="BT51" s="62" t="str">
        <f t="shared" si="32"/>
        <v/>
      </c>
      <c r="BU51" s="62" t="str">
        <f t="shared" si="33"/>
        <v/>
      </c>
      <c r="BV51" s="62" t="str">
        <f t="shared" si="34"/>
        <v/>
      </c>
      <c r="BW51" s="62" t="str">
        <f t="shared" si="35"/>
        <v/>
      </c>
      <c r="BX51" s="62" t="str">
        <f t="shared" si="36"/>
        <v/>
      </c>
      <c r="BY51" s="62" t="str">
        <f t="shared" si="37"/>
        <v/>
      </c>
      <c r="BZ51" s="62" t="str">
        <f t="shared" si="38"/>
        <v/>
      </c>
      <c r="CA51" s="62" t="str">
        <f t="shared" si="39"/>
        <v/>
      </c>
      <c r="CB51" s="62" t="str">
        <f t="shared" si="40"/>
        <v/>
      </c>
      <c r="CC51" s="62" t="str">
        <f t="shared" si="41"/>
        <v/>
      </c>
      <c r="CD51" s="62" t="str">
        <f t="shared" si="42"/>
        <v/>
      </c>
      <c r="CE51" s="62" t="str">
        <f t="shared" si="43"/>
        <v/>
      </c>
      <c r="CF51" s="62" t="str">
        <f t="shared" si="44"/>
        <v/>
      </c>
      <c r="CG51" s="62" t="str">
        <f t="shared" si="45"/>
        <v/>
      </c>
      <c r="CH51" s="62" t="str">
        <f t="shared" si="46"/>
        <v/>
      </c>
      <c r="CI51" s="62" t="str">
        <f t="shared" si="47"/>
        <v/>
      </c>
      <c r="CJ51" s="62" t="str">
        <f t="shared" si="48"/>
        <v/>
      </c>
      <c r="CK51" s="62" t="str">
        <f t="shared" si="49"/>
        <v/>
      </c>
      <c r="CL51" s="62" t="str">
        <f t="shared" si="50"/>
        <v/>
      </c>
      <c r="CM51" s="62" t="str">
        <f t="shared" si="51"/>
        <v/>
      </c>
      <c r="CN51" s="62" t="str">
        <f t="shared" si="52"/>
        <v/>
      </c>
      <c r="CO51" s="62" t="str">
        <f t="shared" si="53"/>
        <v/>
      </c>
      <c r="CP51" s="64" t="str">
        <f t="shared" si="54"/>
        <v>Ref_DD_DistanceUnit</v>
      </c>
      <c r="CQ51" s="62" t="str">
        <f t="shared" si="55"/>
        <v/>
      </c>
      <c r="CR51" s="64" t="str">
        <f t="shared" si="56"/>
        <v/>
      </c>
      <c r="CS51" s="65"/>
      <c r="CT51" s="8"/>
      <c r="CU51" s="8"/>
      <c r="CV51" s="8"/>
      <c r="CW51" s="8"/>
      <c r="CX51" s="8"/>
      <c r="CY51" s="8"/>
      <c r="CZ51" s="8"/>
      <c r="DA51" s="8"/>
      <c r="DB51" s="8"/>
      <c r="DC51" s="8"/>
      <c r="DD51" s="8"/>
      <c r="DE51" s="8"/>
      <c r="DF51" s="8"/>
      <c r="DG51" s="8"/>
      <c r="DH51" s="8"/>
      <c r="DI51" s="8"/>
      <c r="DJ51" s="8"/>
      <c r="DK51" s="8"/>
      <c r="DL51" s="8"/>
    </row>
    <row r="52" ht="18.0" customHeight="1">
      <c r="A52" s="8"/>
      <c r="B52" s="87"/>
      <c r="C52" s="79"/>
      <c r="D52" s="79"/>
      <c r="E52" s="79"/>
      <c r="F52" s="79"/>
      <c r="G52" s="79"/>
      <c r="H52" s="79"/>
      <c r="I52" s="80"/>
      <c r="J52" s="80"/>
      <c r="K52" s="80"/>
      <c r="L52" s="79"/>
      <c r="M52" s="79"/>
      <c r="N52" s="80"/>
      <c r="O52" s="79"/>
      <c r="P52" s="81"/>
      <c r="Q52" s="82" t="str">
        <f t="shared" si="1"/>
        <v/>
      </c>
      <c r="R52" s="82" t="str">
        <f t="shared" si="2"/>
        <v/>
      </c>
      <c r="S52" s="82" t="str">
        <f t="shared" si="3"/>
        <v/>
      </c>
      <c r="T52" s="82" t="str">
        <f t="shared" si="4"/>
        <v>0</v>
      </c>
      <c r="U52" s="83" t="str">
        <f t="shared" si="5"/>
        <v/>
      </c>
      <c r="V52" s="60" t="str">
        <f>IF(OR($G52="Fuel Use",$G52="Fuel Use and Vehicle Distance"),VLOOKUP($M52,INDIRECT("Ref_EF_ByFuel"&amp;"_"&amp;$D52),3,0),IF(AND($G52="Vehicle Distance (e.g. Road Transport)",$D52="UK"),VLOOKUP($H52,Ref_EF_Vehicle_Distance_UK,3,0),IF(AND($G52="Vehicle Distance (e.g. Road Transport)",OR($D52="US",$D52="Other")),VLOOKUP($H52,INDIRECT("Ref_EF_Vehicle_Distance"&amp;"_"&amp;$D52),15,0),IF(AND($G52="Vehicle Distance (e.g. Road Transport)",ISBLANK($N52),ISBLANK($O52)),VLOOKUP($H52,INDIRECT("Ref_EF_Vehicle_Distance"&amp;"_"&amp;$D52),15,0),IF($G52="Weight Distance (e.g. Freight Transport)",VLOOKUP($H52,INDIRECT("Ref_EF_Weight_Distance"&amp;"_"&amp;$D52),3,0),IF($G52="Custom Vehicle",VLOOKUP($H52,Tbl_vehical_Settings,2,0),IF($G52="Custom Fuel",VLOOKUP($M52,Tbl_Fuel_Settings,2,0),$AU52)))))))</f>
        <v>#REF!</v>
      </c>
      <c r="W52" s="60" t="str">
        <f>IF(OR($G52="Fuel Use",$G52="Fuel Use and Vehicle Distance"),VLOOKUP($M52,INDIRECT("Ref_EF_ByFuel"&amp;"_"&amp;$D52),5,0),IF(AND($G52="Vehicle Distance (e.g. Road Transport)",$D52="UK"),VLOOKUP($H52,Ref_EF_Vehicle_Distance_UK,5,0),IF(AND($G52="Vehicle Distance (e.g. Road Transport)",OR($D52="US",$D52="Other")),VLOOKUP($H52,INDIRECT("Ref_EF_Vehicle_Distance"&amp;"_"&amp;$D52),17,0),IF(AND($G52="Vehicle Distance (e.g. Road Transport)",ISBLANK($N52),ISBLANK($O52)),VLOOKUP($H52,INDIRECT("Ref_EF_Vehicle_Distance"&amp;"_"&amp;$D52),17,0),IF($G52="Weight Distance (e.g. Freight Transport)",VLOOKUP($H52,INDIRECT("Ref_EF_Weight_Distance"&amp;"_"&amp;$D52),5,0),IF($G52="Custom Vehicle",VLOOKUP($H52,Tbl_vehical_Settings,6,0),IF($G52="Custom Fuel",VLOOKUP($M52,Tbl_Fuel_Settings,6,0),$AV52)))))))</f>
        <v>#REF!</v>
      </c>
      <c r="X52" s="60" t="str">
        <f>IF(OR($G52="Fuel Use",$G52="Fuel Use and Vehicle Distance"),VLOOKUP($M52,INDIRECT("Ref_EF_ByFuel"&amp;"_"&amp;$D52),6,0),IF(AND($G52="Vehicle Distance (e.g. Road Transport)",$D52="UK"),VLOOKUP($H52,Ref_EF_Vehicle_Distance_UK,6,0),IF(AND($G52="Vehicle Distance (e.g. Road Transport)",OR($D52="US",$D52="Other")),VLOOKUP($H52,INDIRECT("Ref_EF_Vehicle_Distance"&amp;"_"&amp;$D52),18,0),IF(AND($G52="Vehicle Distance (e.g. Road Transport)",ISBLANK($N52),ISBLANK($O52)),VLOOKUP($H52,INDIRECT("Ref_EF_Vehicle_Distance"&amp;"_"&amp;$D52),18,0),IF($G52="Weight Distance (e.g. Freight Transport)",VLOOKUP($H52,INDIRECT("Ref_EF_Weight_Distance"&amp;"_"&amp;$D52),6,0),IF($G52="Custom Vehicle",VLOOKUP($H52,Tbl_vehical_Settings,7,0),IF($G52="Custom Fuel",VLOOKUP($M52,Tbl_Fuel_Settings,7,0),$AW52)))))))</f>
        <v>#REF!</v>
      </c>
      <c r="Y52" s="60" t="str">
        <f>IF(OR($G52="Fuel Use",$G52="Fuel Use and Vehicle Distance"),VLOOKUP($M52,INDIRECT("Ref_EF_ByFuel"&amp;"_"&amp;$D52),4,0),IF(AND($G52="Vehicle Distance (e.g. Road Transport)",$D52="UK"),VLOOKUP($H52,Ref_EF_Vehicle_Distance_UK,4,0),IF(AND($G52="Vehicle Distance (e.g. Road Transport)",OR($D52="US",$D52="Other")),VLOOKUP($H52,INDIRECT("Ref_EF_Vehicle_Distance"&amp;"_"&amp;$D52),16,0),IF(AND($G52="Vehicle Distance (e.g. Road Transport)",ISBLANK($N52),ISBLANK($O52)),VLOOKUP($H52,INDIRECT("Ref_EF_Vehicle_Distance"&amp;"_"&amp;$D52),16,0),IF($G52="Weight Distance (e.g. Freight Transport)",VLOOKUP($H52,INDIRECT("Ref_EF_Weight_Distance"&amp;"_"&amp;$D52),4,0),IF($G52="Custom Vehicle",VLOOKUP($H52,Tbl_vehical_Settings,5,0),IF($G52="Custom Fuel",VLOOKUP($M52,Tbl_Fuel_Settings,5,0),$AX52)))))))</f>
        <v>#REF!</v>
      </c>
      <c r="Z52" s="60" t="str">
        <f>IF(OR($G52="Fuel Use",$G52="Fuel Use and Vehicle Distance"),VLOOKUP($M52,INDIRECT("Ref_EF_ByFuel"&amp;"_"&amp;$D52),5,0),IF(AND($G52="Vehicle Distance (e.g. Road Transport)",$D52="UK"),VLOOKUP($H52,Ref_EF_Vehicle_Distance_UK,5,0),IF(AND($G52="Vehicle Distance (e.g. Road Transport)",OR($D52="US",$D52="Other")),VLOOKUP($H52,INDIRECT("Ref_EF_Vehicle_Distance"&amp;"_"&amp;$D52),17,0),IF(AND($G52="Vehicle Distance (e.g. Road Transport)",ISBLANK($N52),ISBLANK($O52)),VLOOKUP($H52,INDIRECT("Ref_EF_Vehicle_Distance"&amp;"_"&amp;$D52),17,0),IF($G52="Weight Distance (e.g. Freight Transport)",VLOOKUP($H52,INDIRECT("Ref_EF_Weight_Distance"&amp;"_"&amp;$D52),5,0),IF($G52="Custom Vehicle",VLOOKUP($H52,Tbl_vehical_Settings,6,0),IF($G52="Custom Fuel",VLOOKUP($M52,Tbl_Fuel_Settings,6,0),$AV52)))))))</f>
        <v>#REF!</v>
      </c>
      <c r="AA52" s="60" t="str">
        <f>IF(OR($G52="Fuel Use",$G52="Fuel Use and Vehicle Distance"),VLOOKUP($M52,INDIRECT("Ref_EF_ByFuel"&amp;"_"&amp;$D52),6,0),IF(AND($G52="Vehicle Distance (e.g. Road Transport)",$D52="UK"),VLOOKUP($H52,Ref_EF_Vehicle_Distance_UK,6,0),IF(AND($G52="Vehicle Distance (e.g. Road Transport)",OR($D52="US",$D52="Other")),VLOOKUP($H52,INDIRECT("Ref_EF_Vehicle_Distance"&amp;"_"&amp;$D52),18,0),IF(AND($G52="Vehicle Distance (e.g. Road Transport)",ISBLANK($N52),ISBLANK($O52)),VLOOKUP($H52,INDIRECT("Ref_EF_Vehicle_Distance"&amp;"_"&amp;$D52),18,0),IF($G52="Weight Distance (e.g. Freight Transport)",VLOOKUP($H52,INDIRECT("Ref_EF_Weight_Distance"&amp;"_"&amp;$D52),6,0),IF($G52="Custom Vehicle",VLOOKUP($H52,Tbl_vehical_Settings,7,0),IF($G52="Custom Fuel",VLOOKUP($M52,Tbl_Fuel_Settings,7,0),$AW52)))))))</f>
        <v>#REF!</v>
      </c>
      <c r="AB52" s="60" t="str">
        <f>IF($G52="Fuel Use",VLOOKUP($H52,INDIRECT("Ref_EF_ByFuel_CH4"&amp;"_"&amp;$D52),3,0),
IF($G52="Fuel Use and Vehicle Distance",VLOOKUP($H52,INDIRECT("Ref_EF_Vehicle_Distance"&amp;"_"&amp;$D52),3,0),IF($G52="Vehicle Distance (e.g. Road Transport)",VLOOKUP($H52,INDIRECT("Ref_EF_Vehicle_Distance"&amp;"_"&amp;$D52),IF($D52="UK",7,3),0),IF($G52="Weight Distance (e.g. Freight Transport)",VLOOKUP(VLOOKUP($H52,INDIRECT("Ref_EF_Weight_Distance"&amp;"_"&amp;$D52),8,0),INDIRECT("Ref_EF_Weight_Distance_CH4"&amp;"_"&amp;$D52),3,0),IF($G52="Custom Vehicle",VLOOKUP($H52,Tbl_vehical_Settings,3,0),IF($G52="Custom Fuel",VLOOKUP($M52,Tbl_Fuel_Settings,3,0),VLOOKUP($H52,INDIRECT("Ref_EF_Public_Transport"&amp;"_"&amp;$D52),7,0)))))))</f>
        <v>#REF!</v>
      </c>
      <c r="AC52" s="60" t="str">
        <f>IF($G52="Fuel Use",VLOOKUP($H52,INDIRECT("Ref_EF_ByFuel_CH4"&amp;"_"&amp;$D52),4,0),
IF($G52="Fuel Use and Vehicle Distance",VLOOKUP($H52,INDIRECT("Ref_EF_Vehicle_Distance"&amp;"_"&amp;$D52),4,0),IF($G52="Vehicle Distance (e.g. Road Transport)",VLOOKUP($H52,INDIRECT("Ref_EF_Vehicle_Distance"&amp;"_"&amp;$D52),IF($D52="UK",8,4),0),IF($G52="Weight Distance (e.g. Freight Transport)",VLOOKUP(VLOOKUP($H52,INDIRECT("Ref_EF_Weight_Distance"&amp;"_"&amp;$D52),8,0),INDIRECT("Ref_EF_Weight_Distance_CH4"&amp;"_"&amp;$D52),4,0),IF($G52="Custom Vehicle",VLOOKUP($H52,Tbl_vehical_Settings,6,0),IF($G52="Custom Fuel",VLOOKUP($M52,Tbl_Fuel_Settings,6,0),VLOOKUP($H52,INDIRECT("Ref_EF_Public_Transport"&amp;"_"&amp;$D52),8,0)))))))</f>
        <v>#REF!</v>
      </c>
      <c r="AD52" s="60" t="str">
        <f>IF($G52="Fuel Use",VLOOKUP($H52,INDIRECT("Ref_EF_ByFuel_CH4"&amp;"_"&amp;$D52),5,0),
IF($G52="Fuel Use and Vehicle Distance",VLOOKUP($H52,INDIRECT("Ref_EF_Vehicle_Distance"&amp;"_"&amp;$D52),5,0),IF($G52="Vehicle Distance (e.g. Road Transport)",VLOOKUP($H52,INDIRECT("Ref_EF_Vehicle_Distance"&amp;"_"&amp;$D52),IF($D52="UK",9,5),0),IF($G52="Weight Distance (e.g. Freight Transport)",VLOOKUP(VLOOKUP($H52,INDIRECT("Ref_EF_Weight_Distance"&amp;"_"&amp;$D52),8,0),INDIRECT("Ref_EF_Weight_Distance_CH4"&amp;"_"&amp;$D52),5,0),IF($G52="Custom Vehicle",VLOOKUP($H52,Tbl_vehical_Settings,7,0),IF($G52="Custom Fuel",VLOOKUP($M52,Tbl_Fuel_Settings,7,0),VLOOKUP($H52,INDIRECT("Ref_EF_Public_Transport"&amp;"_"&amp;$D52),9,0)))))))</f>
        <v>#REF!</v>
      </c>
      <c r="AE52" s="60" t="str">
        <f>IF($G52="Fuel Use",VLOOKUP($H52,INDIRECT("Ref_EF_ByFuel_CH4"&amp;"_"&amp;$D52),6,0),
IF($G52="Fuel Use and Vehicle Distance",VLOOKUP($H52,INDIRECT("Ref_EF_Vehicle_Distance"&amp;"_"&amp;$D52),6,0),IF($G52="Vehicle Distance (e.g. Road Transport)",VLOOKUP($H52,INDIRECT("Ref_EF_Vehicle_Distance"&amp;"_"&amp;$D52),IF($D52="UK",10,6),0),IF($G52="Weight Distance (e.g. Freight Transport)",VLOOKUP(VLOOKUP($H52,INDIRECT("Ref_EF_Weight_Distance"&amp;"_"&amp;$D52),8,0),INDIRECT("Ref_EF_Weight_Distance_CH4"&amp;"_"&amp;$D52),6,0),IF($G52="Custom Vehicle",VLOOKUP($H52,Tbl_vehical_Settings,4,0),IF($G52="Custom Fuel",VLOOKUP($M52,Tbl_Fuel_Settings,4,0),VLOOKUP($H52,INDIRECT("Ref_EF_Public_Transport"&amp;"_"&amp;$D52),10,0)))))))</f>
        <v>#REF!</v>
      </c>
      <c r="AF52" s="60" t="str">
        <f>IF($G52="Fuel Use",VLOOKUP($H52,INDIRECT("Ref_EF_ByFuel_CH4"&amp;"_"&amp;$D52),7,0),
IF($G52="Fuel Use and Vehicle Distance",VLOOKUP($H52,INDIRECT("Ref_EF_Vehicle_Distance"&amp;"_"&amp;$D52),7,0),IF($G52="Vehicle Distance (e.g. Road Transport)",VLOOKUP($H52,INDIRECT("Ref_EF_Vehicle_Distance"&amp;"_"&amp;$D52),IF($D52="UK",11,7),0),IF($G52="Weight Distance (e.g. Freight Transport)",VLOOKUP(VLOOKUP($H52,INDIRECT("Ref_EF_Weight_Distance"&amp;"_"&amp;$D52),8,0),INDIRECT("Ref_EF_Weight_Distance_CH4"&amp;"_"&amp;$D52),7,0),IF($G52="Custom Vehicle",VLOOKUP($H52,Tbl_vehical_Settings,6,0),IF($G52="Custom Fuel",VLOOKUP($M52,Tbl_Fuel_Settings,6,0),VLOOKUP($H52,INDIRECT("Ref_EF_Public_Transport"&amp;"_"&amp;$D52),11,0)))))))</f>
        <v>#REF!</v>
      </c>
      <c r="AG52" s="60" t="str">
        <f>IF($G52="Fuel Use",VLOOKUP($H52,INDIRECT("Ref_EF_ByFuel_CH4"&amp;"_"&amp;$D52),8,0),
IF($G52="Fuel Use and Vehicle Distance",VLOOKUP($H52,INDIRECT("Ref_EF_Vehicle_Distance"&amp;"_"&amp;$D52),8,0),IF($G52="Vehicle Distance (e.g. Road Transport)",VLOOKUP($H52,INDIRECT("Ref_EF_Vehicle_Distance"&amp;"_"&amp;$D52),IF($D52="UK",12,8),0),IF($G52="Weight Distance (e.g. Freight Transport)",VLOOKUP(VLOOKUP($H52,INDIRECT("Ref_EF_Weight_Distance"&amp;"_"&amp;$D52),8,0),INDIRECT("Ref_EF_Weight_Distance_CH4"&amp;"_"&amp;$D52),8,0),IF($G52="Custom Vehicle",VLOOKUP($H52,Tbl_vehical_Settings,7,0),IF($G52="Custom Fuel",VLOOKUP($M52,Tbl_Fuel_Settings,7,0),VLOOKUP($H52,INDIRECT("Ref_EF_Public_Transport"&amp;"_"&amp;$D52),12,0)))))))</f>
        <v>#REF!</v>
      </c>
      <c r="AH52" s="60" t="str">
        <f t="array" ref="AH52">INDEX(Ref_Master_Unit_Table,MATCH($W52,REF_To_Unit,0),MATCH('Reference - Lookup and Unit'!$A$11,Ref_From_Units,0))</f>
        <v>#REF!</v>
      </c>
      <c r="AI52" s="60" t="str">
        <f t="array" ref="AI52">INDEX(Ref_Master_Unit_Table,MATCH(IF(AND($D52="UK",$G52="Vehicle Distance (e.g. Road Transport)"),$L52,IF(ISBLANK($O52),$L52,$O52)),Ref_From_Units,0),MATCH($X52,REF_To_Unit,0))</f>
        <v>#N/A</v>
      </c>
      <c r="AJ52" s="60" t="str">
        <f t="array" ref="AJ52">INDEX(Ref_Master_Unit_Table,MATCH($Z52,REF_To_Unit,0),MATCH('Reference - Lookup and Unit'!$A$11,Ref_From_Units,0))</f>
        <v>#REF!</v>
      </c>
      <c r="AK52" s="60" t="str">
        <f t="array" ref="AK52">INDEX(Ref_Master_Unit_Table,MATCH(IF(AND($D52="UK",$G52="Vehicle Distance (e.g. Road Transport)"),$L52,IF(ISBLANK($O52),$L52,$O52)),Ref_From_Units,0),MATCH($AA52,REF_To_Unit,0))</f>
        <v>#N/A</v>
      </c>
      <c r="AL52" s="60" t="str">
        <f t="array" ref="AL52">INDEX(Ref_Master_Unit_Table,MATCH($AC52,REF_To_Unit,0),MATCH('Reference - Lookup and Unit'!$A$11,Ref_From_Units,0))</f>
        <v>#REF!</v>
      </c>
      <c r="AM52" s="60" t="str">
        <f t="array" ref="AM52">INDEX(Ref_Master_Unit_Table,MATCH(IF(OR($G52="Fuel Use",$G52="Custom Fuel"),$O52,$L52),Ref_From_Units,0),MATCH($AD52,REF_To_Unit,0))</f>
        <v>#N/A</v>
      </c>
      <c r="AN52" s="60" t="str">
        <f t="array" ref="AN52">INDEX(Ref_Master_Unit_Table,MATCH($AF52,REF_To_Unit,0),MATCH('Reference - Lookup and Unit'!$A$11,Ref_From_Units,0))</f>
        <v>#REF!</v>
      </c>
      <c r="AO52" s="60" t="str">
        <f t="array" ref="AO52">INDEX(Ref_Master_Unit_Table,MATCH(IF(OR($G52="Fuel Use",$G52="Custom Fuel"),$O52,$L52),Ref_From_Units,0),MATCH($AD52,REF_To_Unit,0))</f>
        <v>#N/A</v>
      </c>
      <c r="AP52" s="60" t="str">
        <f>VLOOKUP("CO2",INDIRECT(IF(Setting_IPCC_GWP_VERSION="1995 IPCC Second Assessment Report (SAR)","Ref_EF_IPCC_GWP_95",IF(Setting_IPCC_GWP_VERSION="2001 IPCC Third Assessment Report (TAR)","Ref_EF_IPCC_GWP_2001","Ref_EF_IPCC_GWP_2007"))),2,0)</f>
        <v>1.0000000000</v>
      </c>
      <c r="AQ5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2" s="61" t="str">
        <f>VLOOKUP("Biofuel CO2",INDIRECT(IF(Setting_IPCC_GWP_VERSION="1995 IPCC Second Assessment Report (SAR)","Ref_EF_IPCC_GWP_95",IF(Setting_IPCC_GWP_VERSION="2001 IPCC Third Assessment Report (TAR)","Ref_EF_IPCC_GWP_2001","Ref_EF_IPCC_GWP_2007"))),2,0)</f>
        <v>1.0000000000</v>
      </c>
      <c r="AT52" s="62" t="str">
        <f t="shared" si="6"/>
        <v>Ref_DD_vehicle_Passenger_</v>
      </c>
      <c r="AU52" s="62" t="str">
        <f t="shared" si="7"/>
        <v>#REF!</v>
      </c>
      <c r="AV52" s="62" t="str">
        <f t="shared" si="8"/>
        <v>#REF!</v>
      </c>
      <c r="AW52" s="62" t="str">
        <f t="shared" si="9"/>
        <v>#REF!</v>
      </c>
      <c r="AX52" s="62" t="str">
        <f t="shared" si="10"/>
        <v>#REF!</v>
      </c>
      <c r="AY52" s="62" t="str">
        <f t="shared" si="11"/>
        <v>FALSE</v>
      </c>
      <c r="AZ52" s="62" t="str">
        <f t="shared" si="12"/>
        <v/>
      </c>
      <c r="BA52" s="62" t="str">
        <f t="shared" si="13"/>
        <v/>
      </c>
      <c r="BB52" s="62" t="str">
        <f t="shared" si="14"/>
        <v/>
      </c>
      <c r="BC52" s="62" t="str">
        <f t="shared" si="15"/>
        <v/>
      </c>
      <c r="BD52" s="62" t="str">
        <f t="shared" si="16"/>
        <v/>
      </c>
      <c r="BE52" s="62" t="str">
        <f t="shared" si="17"/>
        <v/>
      </c>
      <c r="BF52" s="62" t="str">
        <f t="shared" si="18"/>
        <v/>
      </c>
      <c r="BG52" s="62" t="str">
        <f t="shared" si="19"/>
        <v/>
      </c>
      <c r="BH52" s="62" t="str">
        <f t="shared" si="20"/>
        <v/>
      </c>
      <c r="BI52" s="62" t="str">
        <f t="shared" si="21"/>
        <v/>
      </c>
      <c r="BJ52" s="62" t="str">
        <f t="shared" si="22"/>
        <v/>
      </c>
      <c r="BK52" s="62" t="str">
        <f t="shared" si="23"/>
        <v/>
      </c>
      <c r="BL52" s="62" t="str">
        <f t="shared" si="24"/>
        <v/>
      </c>
      <c r="BM52" s="63" t="str">
        <f t="shared" si="25"/>
        <v/>
      </c>
      <c r="BN52" s="62" t="str">
        <f t="shared" si="26"/>
        <v/>
      </c>
      <c r="BO52" s="62" t="str">
        <f t="shared" si="27"/>
        <v/>
      </c>
      <c r="BP52" s="62" t="str">
        <f t="shared" si="28"/>
        <v/>
      </c>
      <c r="BQ52" s="62" t="str">
        <f t="shared" si="29"/>
        <v/>
      </c>
      <c r="BR52" s="62" t="str">
        <f t="shared" si="30"/>
        <v/>
      </c>
      <c r="BS52" s="62" t="str">
        <f t="shared" si="31"/>
        <v/>
      </c>
      <c r="BT52" s="62" t="str">
        <f t="shared" si="32"/>
        <v/>
      </c>
      <c r="BU52" s="62" t="str">
        <f t="shared" si="33"/>
        <v/>
      </c>
      <c r="BV52" s="62" t="str">
        <f t="shared" si="34"/>
        <v/>
      </c>
      <c r="BW52" s="62" t="str">
        <f t="shared" si="35"/>
        <v/>
      </c>
      <c r="BX52" s="62" t="str">
        <f t="shared" si="36"/>
        <v/>
      </c>
      <c r="BY52" s="62" t="str">
        <f t="shared" si="37"/>
        <v/>
      </c>
      <c r="BZ52" s="62" t="str">
        <f t="shared" si="38"/>
        <v/>
      </c>
      <c r="CA52" s="62" t="str">
        <f t="shared" si="39"/>
        <v/>
      </c>
      <c r="CB52" s="62" t="str">
        <f t="shared" si="40"/>
        <v/>
      </c>
      <c r="CC52" s="62" t="str">
        <f t="shared" si="41"/>
        <v/>
      </c>
      <c r="CD52" s="62" t="str">
        <f t="shared" si="42"/>
        <v/>
      </c>
      <c r="CE52" s="62" t="str">
        <f t="shared" si="43"/>
        <v/>
      </c>
      <c r="CF52" s="62" t="str">
        <f t="shared" si="44"/>
        <v/>
      </c>
      <c r="CG52" s="62" t="str">
        <f t="shared" si="45"/>
        <v/>
      </c>
      <c r="CH52" s="62" t="str">
        <f t="shared" si="46"/>
        <v/>
      </c>
      <c r="CI52" s="62" t="str">
        <f t="shared" si="47"/>
        <v/>
      </c>
      <c r="CJ52" s="62" t="str">
        <f t="shared" si="48"/>
        <v/>
      </c>
      <c r="CK52" s="62" t="str">
        <f t="shared" si="49"/>
        <v/>
      </c>
      <c r="CL52" s="62" t="str">
        <f t="shared" si="50"/>
        <v/>
      </c>
      <c r="CM52" s="62" t="str">
        <f t="shared" si="51"/>
        <v/>
      </c>
      <c r="CN52" s="62" t="str">
        <f t="shared" si="52"/>
        <v/>
      </c>
      <c r="CO52" s="62" t="str">
        <f t="shared" si="53"/>
        <v/>
      </c>
      <c r="CP52" s="64" t="str">
        <f t="shared" si="54"/>
        <v>Ref_DD_DistanceUnit</v>
      </c>
      <c r="CQ52" s="62" t="str">
        <f t="shared" si="55"/>
        <v/>
      </c>
      <c r="CR52" s="64" t="str">
        <f t="shared" si="56"/>
        <v/>
      </c>
      <c r="CS52" s="65"/>
      <c r="CT52" s="8"/>
      <c r="CU52" s="8"/>
      <c r="CV52" s="8"/>
      <c r="CW52" s="8"/>
      <c r="CX52" s="8"/>
      <c r="CY52" s="8"/>
      <c r="CZ52" s="8"/>
      <c r="DA52" s="8"/>
      <c r="DB52" s="8"/>
      <c r="DC52" s="8"/>
      <c r="DD52" s="8"/>
      <c r="DE52" s="8"/>
      <c r="DF52" s="8"/>
      <c r="DG52" s="8"/>
      <c r="DH52" s="8"/>
      <c r="DI52" s="8"/>
      <c r="DJ52" s="8"/>
      <c r="DK52" s="8"/>
      <c r="DL52" s="8"/>
    </row>
    <row r="53" ht="18.0" customHeight="1">
      <c r="A53" s="8"/>
      <c r="B53" s="87"/>
      <c r="C53" s="79"/>
      <c r="D53" s="79"/>
      <c r="E53" s="79"/>
      <c r="F53" s="79"/>
      <c r="G53" s="79"/>
      <c r="H53" s="79"/>
      <c r="I53" s="80"/>
      <c r="J53" s="80"/>
      <c r="K53" s="80"/>
      <c r="L53" s="79"/>
      <c r="M53" s="79"/>
      <c r="N53" s="80"/>
      <c r="O53" s="79"/>
      <c r="P53" s="81"/>
      <c r="Q53" s="82" t="str">
        <f t="shared" si="1"/>
        <v/>
      </c>
      <c r="R53" s="82" t="str">
        <f t="shared" si="2"/>
        <v/>
      </c>
      <c r="S53" s="82" t="str">
        <f t="shared" si="3"/>
        <v/>
      </c>
      <c r="T53" s="82" t="str">
        <f t="shared" si="4"/>
        <v>0</v>
      </c>
      <c r="U53" s="83" t="str">
        <f t="shared" si="5"/>
        <v/>
      </c>
      <c r="V53" s="60" t="str">
        <f>IF(OR($G53="Fuel Use",$G53="Fuel Use and Vehicle Distance"),VLOOKUP($M53,INDIRECT("Ref_EF_ByFuel"&amp;"_"&amp;$D53),3,0),IF(AND($G53="Vehicle Distance (e.g. Road Transport)",$D53="UK"),VLOOKUP($H53,Ref_EF_Vehicle_Distance_UK,3,0),IF(AND($G53="Vehicle Distance (e.g. Road Transport)",OR($D53="US",$D53="Other")),VLOOKUP($H53,INDIRECT("Ref_EF_Vehicle_Distance"&amp;"_"&amp;$D53),15,0),IF(AND($G53="Vehicle Distance (e.g. Road Transport)",ISBLANK($N53),ISBLANK($O53)),VLOOKUP($H53,INDIRECT("Ref_EF_Vehicle_Distance"&amp;"_"&amp;$D53),15,0),IF($G53="Weight Distance (e.g. Freight Transport)",VLOOKUP($H53,INDIRECT("Ref_EF_Weight_Distance"&amp;"_"&amp;$D53),3,0),IF($G53="Custom Vehicle",VLOOKUP($H53,Tbl_vehical_Settings,2,0),IF($G53="Custom Fuel",VLOOKUP($M53,Tbl_Fuel_Settings,2,0),$AU53)))))))</f>
        <v>#REF!</v>
      </c>
      <c r="W53" s="60" t="str">
        <f>IF(OR($G53="Fuel Use",$G53="Fuel Use and Vehicle Distance"),VLOOKUP($M53,INDIRECT("Ref_EF_ByFuel"&amp;"_"&amp;$D53),5,0),IF(AND($G53="Vehicle Distance (e.g. Road Transport)",$D53="UK"),VLOOKUP($H53,Ref_EF_Vehicle_Distance_UK,5,0),IF(AND($G53="Vehicle Distance (e.g. Road Transport)",OR($D53="US",$D53="Other")),VLOOKUP($H53,INDIRECT("Ref_EF_Vehicle_Distance"&amp;"_"&amp;$D53),17,0),IF(AND($G53="Vehicle Distance (e.g. Road Transport)",ISBLANK($N53),ISBLANK($O53)),VLOOKUP($H53,INDIRECT("Ref_EF_Vehicle_Distance"&amp;"_"&amp;$D53),17,0),IF($G53="Weight Distance (e.g. Freight Transport)",VLOOKUP($H53,INDIRECT("Ref_EF_Weight_Distance"&amp;"_"&amp;$D53),5,0),IF($G53="Custom Vehicle",VLOOKUP($H53,Tbl_vehical_Settings,6,0),IF($G53="Custom Fuel",VLOOKUP($M53,Tbl_Fuel_Settings,6,0),$AV53)))))))</f>
        <v>#REF!</v>
      </c>
      <c r="X53" s="60" t="str">
        <f>IF(OR($G53="Fuel Use",$G53="Fuel Use and Vehicle Distance"),VLOOKUP($M53,INDIRECT("Ref_EF_ByFuel"&amp;"_"&amp;$D53),6,0),IF(AND($G53="Vehicle Distance (e.g. Road Transport)",$D53="UK"),VLOOKUP($H53,Ref_EF_Vehicle_Distance_UK,6,0),IF(AND($G53="Vehicle Distance (e.g. Road Transport)",OR($D53="US",$D53="Other")),VLOOKUP($H53,INDIRECT("Ref_EF_Vehicle_Distance"&amp;"_"&amp;$D53),18,0),IF(AND($G53="Vehicle Distance (e.g. Road Transport)",ISBLANK($N53),ISBLANK($O53)),VLOOKUP($H53,INDIRECT("Ref_EF_Vehicle_Distance"&amp;"_"&amp;$D53),18,0),IF($G53="Weight Distance (e.g. Freight Transport)",VLOOKUP($H53,INDIRECT("Ref_EF_Weight_Distance"&amp;"_"&amp;$D53),6,0),IF($G53="Custom Vehicle",VLOOKUP($H53,Tbl_vehical_Settings,7,0),IF($G53="Custom Fuel",VLOOKUP($M53,Tbl_Fuel_Settings,7,0),$AW53)))))))</f>
        <v>#REF!</v>
      </c>
      <c r="Y53" s="60" t="str">
        <f>IF(OR($G53="Fuel Use",$G53="Fuel Use and Vehicle Distance"),VLOOKUP($M53,INDIRECT("Ref_EF_ByFuel"&amp;"_"&amp;$D53),4,0),IF(AND($G53="Vehicle Distance (e.g. Road Transport)",$D53="UK"),VLOOKUP($H53,Ref_EF_Vehicle_Distance_UK,4,0),IF(AND($G53="Vehicle Distance (e.g. Road Transport)",OR($D53="US",$D53="Other")),VLOOKUP($H53,INDIRECT("Ref_EF_Vehicle_Distance"&amp;"_"&amp;$D53),16,0),IF(AND($G53="Vehicle Distance (e.g. Road Transport)",ISBLANK($N53),ISBLANK($O53)),VLOOKUP($H53,INDIRECT("Ref_EF_Vehicle_Distance"&amp;"_"&amp;$D53),16,0),IF($G53="Weight Distance (e.g. Freight Transport)",VLOOKUP($H53,INDIRECT("Ref_EF_Weight_Distance"&amp;"_"&amp;$D53),4,0),IF($G53="Custom Vehicle",VLOOKUP($H53,Tbl_vehical_Settings,5,0),IF($G53="Custom Fuel",VLOOKUP($M53,Tbl_Fuel_Settings,5,0),$AX53)))))))</f>
        <v>#REF!</v>
      </c>
      <c r="Z53" s="60" t="str">
        <f>IF(OR($G53="Fuel Use",$G53="Fuel Use and Vehicle Distance"),VLOOKUP($M53,INDIRECT("Ref_EF_ByFuel"&amp;"_"&amp;$D53),5,0),IF(AND($G53="Vehicle Distance (e.g. Road Transport)",$D53="UK"),VLOOKUP($H53,Ref_EF_Vehicle_Distance_UK,5,0),IF(AND($G53="Vehicle Distance (e.g. Road Transport)",OR($D53="US",$D53="Other")),VLOOKUP($H53,INDIRECT("Ref_EF_Vehicle_Distance"&amp;"_"&amp;$D53),17,0),IF(AND($G53="Vehicle Distance (e.g. Road Transport)",ISBLANK($N53),ISBLANK($O53)),VLOOKUP($H53,INDIRECT("Ref_EF_Vehicle_Distance"&amp;"_"&amp;$D53),17,0),IF($G53="Weight Distance (e.g. Freight Transport)",VLOOKUP($H53,INDIRECT("Ref_EF_Weight_Distance"&amp;"_"&amp;$D53),5,0),IF($G53="Custom Vehicle",VLOOKUP($H53,Tbl_vehical_Settings,6,0),IF($G53="Custom Fuel",VLOOKUP($M53,Tbl_Fuel_Settings,6,0),$AV53)))))))</f>
        <v>#REF!</v>
      </c>
      <c r="AA53" s="60" t="str">
        <f>IF(OR($G53="Fuel Use",$G53="Fuel Use and Vehicle Distance"),VLOOKUP($M53,INDIRECT("Ref_EF_ByFuel"&amp;"_"&amp;$D53),6,0),IF(AND($G53="Vehicle Distance (e.g. Road Transport)",$D53="UK"),VLOOKUP($H53,Ref_EF_Vehicle_Distance_UK,6,0),IF(AND($G53="Vehicle Distance (e.g. Road Transport)",OR($D53="US",$D53="Other")),VLOOKUP($H53,INDIRECT("Ref_EF_Vehicle_Distance"&amp;"_"&amp;$D53),18,0),IF(AND($G53="Vehicle Distance (e.g. Road Transport)",ISBLANK($N53),ISBLANK($O53)),VLOOKUP($H53,INDIRECT("Ref_EF_Vehicle_Distance"&amp;"_"&amp;$D53),18,0),IF($G53="Weight Distance (e.g. Freight Transport)",VLOOKUP($H53,INDIRECT("Ref_EF_Weight_Distance"&amp;"_"&amp;$D53),6,0),IF($G53="Custom Vehicle",VLOOKUP($H53,Tbl_vehical_Settings,7,0),IF($G53="Custom Fuel",VLOOKUP($M53,Tbl_Fuel_Settings,7,0),$AW53)))))))</f>
        <v>#REF!</v>
      </c>
      <c r="AB53" s="60" t="str">
        <f>IF($G53="Fuel Use",VLOOKUP($H53,INDIRECT("Ref_EF_ByFuel_CH4"&amp;"_"&amp;$D53),3,0),
IF($G53="Fuel Use and Vehicle Distance",VLOOKUP($H53,INDIRECT("Ref_EF_Vehicle_Distance"&amp;"_"&amp;$D53),3,0),IF($G53="Vehicle Distance (e.g. Road Transport)",VLOOKUP($H53,INDIRECT("Ref_EF_Vehicle_Distance"&amp;"_"&amp;$D53),IF($D53="UK",7,3),0),IF($G53="Weight Distance (e.g. Freight Transport)",VLOOKUP(VLOOKUP($H53,INDIRECT("Ref_EF_Weight_Distance"&amp;"_"&amp;$D53),8,0),INDIRECT("Ref_EF_Weight_Distance_CH4"&amp;"_"&amp;$D53),3,0),IF($G53="Custom Vehicle",VLOOKUP($H53,Tbl_vehical_Settings,3,0),IF($G53="Custom Fuel",VLOOKUP($M53,Tbl_Fuel_Settings,3,0),VLOOKUP($H53,INDIRECT("Ref_EF_Public_Transport"&amp;"_"&amp;$D53),7,0)))))))</f>
        <v>#REF!</v>
      </c>
      <c r="AC53" s="60" t="str">
        <f>IF($G53="Fuel Use",VLOOKUP($H53,INDIRECT("Ref_EF_ByFuel_CH4"&amp;"_"&amp;$D53),4,0),
IF($G53="Fuel Use and Vehicle Distance",VLOOKUP($H53,INDIRECT("Ref_EF_Vehicle_Distance"&amp;"_"&amp;$D53),4,0),IF($G53="Vehicle Distance (e.g. Road Transport)",VLOOKUP($H53,INDIRECT("Ref_EF_Vehicle_Distance"&amp;"_"&amp;$D53),IF($D53="UK",8,4),0),IF($G53="Weight Distance (e.g. Freight Transport)",VLOOKUP(VLOOKUP($H53,INDIRECT("Ref_EF_Weight_Distance"&amp;"_"&amp;$D53),8,0),INDIRECT("Ref_EF_Weight_Distance_CH4"&amp;"_"&amp;$D53),4,0),IF($G53="Custom Vehicle",VLOOKUP($H53,Tbl_vehical_Settings,6,0),IF($G53="Custom Fuel",VLOOKUP($M53,Tbl_Fuel_Settings,6,0),VLOOKUP($H53,INDIRECT("Ref_EF_Public_Transport"&amp;"_"&amp;$D53),8,0)))))))</f>
        <v>#REF!</v>
      </c>
      <c r="AD53" s="60" t="str">
        <f>IF($G53="Fuel Use",VLOOKUP($H53,INDIRECT("Ref_EF_ByFuel_CH4"&amp;"_"&amp;$D53),5,0),
IF($G53="Fuel Use and Vehicle Distance",VLOOKUP($H53,INDIRECT("Ref_EF_Vehicle_Distance"&amp;"_"&amp;$D53),5,0),IF($G53="Vehicle Distance (e.g. Road Transport)",VLOOKUP($H53,INDIRECT("Ref_EF_Vehicle_Distance"&amp;"_"&amp;$D53),IF($D53="UK",9,5),0),IF($G53="Weight Distance (e.g. Freight Transport)",VLOOKUP(VLOOKUP($H53,INDIRECT("Ref_EF_Weight_Distance"&amp;"_"&amp;$D53),8,0),INDIRECT("Ref_EF_Weight_Distance_CH4"&amp;"_"&amp;$D53),5,0),IF($G53="Custom Vehicle",VLOOKUP($H53,Tbl_vehical_Settings,7,0),IF($G53="Custom Fuel",VLOOKUP($M53,Tbl_Fuel_Settings,7,0),VLOOKUP($H53,INDIRECT("Ref_EF_Public_Transport"&amp;"_"&amp;$D53),9,0)))))))</f>
        <v>#REF!</v>
      </c>
      <c r="AE53" s="60" t="str">
        <f>IF($G53="Fuel Use",VLOOKUP($H53,INDIRECT("Ref_EF_ByFuel_CH4"&amp;"_"&amp;$D53),6,0),
IF($G53="Fuel Use and Vehicle Distance",VLOOKUP($H53,INDIRECT("Ref_EF_Vehicle_Distance"&amp;"_"&amp;$D53),6,0),IF($G53="Vehicle Distance (e.g. Road Transport)",VLOOKUP($H53,INDIRECT("Ref_EF_Vehicle_Distance"&amp;"_"&amp;$D53),IF($D53="UK",10,6),0),IF($G53="Weight Distance (e.g. Freight Transport)",VLOOKUP(VLOOKUP($H53,INDIRECT("Ref_EF_Weight_Distance"&amp;"_"&amp;$D53),8,0),INDIRECT("Ref_EF_Weight_Distance_CH4"&amp;"_"&amp;$D53),6,0),IF($G53="Custom Vehicle",VLOOKUP($H53,Tbl_vehical_Settings,4,0),IF($G53="Custom Fuel",VLOOKUP($M53,Tbl_Fuel_Settings,4,0),VLOOKUP($H53,INDIRECT("Ref_EF_Public_Transport"&amp;"_"&amp;$D53),10,0)))))))</f>
        <v>#REF!</v>
      </c>
      <c r="AF53" s="60" t="str">
        <f>IF($G53="Fuel Use",VLOOKUP($H53,INDIRECT("Ref_EF_ByFuel_CH4"&amp;"_"&amp;$D53),7,0),
IF($G53="Fuel Use and Vehicle Distance",VLOOKUP($H53,INDIRECT("Ref_EF_Vehicle_Distance"&amp;"_"&amp;$D53),7,0),IF($G53="Vehicle Distance (e.g. Road Transport)",VLOOKUP($H53,INDIRECT("Ref_EF_Vehicle_Distance"&amp;"_"&amp;$D53),IF($D53="UK",11,7),0),IF($G53="Weight Distance (e.g. Freight Transport)",VLOOKUP(VLOOKUP($H53,INDIRECT("Ref_EF_Weight_Distance"&amp;"_"&amp;$D53),8,0),INDIRECT("Ref_EF_Weight_Distance_CH4"&amp;"_"&amp;$D53),7,0),IF($G53="Custom Vehicle",VLOOKUP($H53,Tbl_vehical_Settings,6,0),IF($G53="Custom Fuel",VLOOKUP($M53,Tbl_Fuel_Settings,6,0),VLOOKUP($H53,INDIRECT("Ref_EF_Public_Transport"&amp;"_"&amp;$D53),11,0)))))))</f>
        <v>#REF!</v>
      </c>
      <c r="AG53" s="60" t="str">
        <f>IF($G53="Fuel Use",VLOOKUP($H53,INDIRECT("Ref_EF_ByFuel_CH4"&amp;"_"&amp;$D53),8,0),
IF($G53="Fuel Use and Vehicle Distance",VLOOKUP($H53,INDIRECT("Ref_EF_Vehicle_Distance"&amp;"_"&amp;$D53),8,0),IF($G53="Vehicle Distance (e.g. Road Transport)",VLOOKUP($H53,INDIRECT("Ref_EF_Vehicle_Distance"&amp;"_"&amp;$D53),IF($D53="UK",12,8),0),IF($G53="Weight Distance (e.g. Freight Transport)",VLOOKUP(VLOOKUP($H53,INDIRECT("Ref_EF_Weight_Distance"&amp;"_"&amp;$D53),8,0),INDIRECT("Ref_EF_Weight_Distance_CH4"&amp;"_"&amp;$D53),8,0),IF($G53="Custom Vehicle",VLOOKUP($H53,Tbl_vehical_Settings,7,0),IF($G53="Custom Fuel",VLOOKUP($M53,Tbl_Fuel_Settings,7,0),VLOOKUP($H53,INDIRECT("Ref_EF_Public_Transport"&amp;"_"&amp;$D53),12,0)))))))</f>
        <v>#REF!</v>
      </c>
      <c r="AH53" s="60" t="str">
        <f t="array" ref="AH53">INDEX(Ref_Master_Unit_Table,MATCH($W53,REF_To_Unit,0),MATCH('Reference - Lookup and Unit'!$A$11,Ref_From_Units,0))</f>
        <v>#REF!</v>
      </c>
      <c r="AI53" s="60" t="str">
        <f t="array" ref="AI53">INDEX(Ref_Master_Unit_Table,MATCH(IF(AND($D53="UK",$G53="Vehicle Distance (e.g. Road Transport)"),$L53,IF(ISBLANK($O53),$L53,$O53)),Ref_From_Units,0),MATCH($X53,REF_To_Unit,0))</f>
        <v>#N/A</v>
      </c>
      <c r="AJ53" s="60" t="str">
        <f t="array" ref="AJ53">INDEX(Ref_Master_Unit_Table,MATCH($Z53,REF_To_Unit,0),MATCH('Reference - Lookup and Unit'!$A$11,Ref_From_Units,0))</f>
        <v>#REF!</v>
      </c>
      <c r="AK53" s="60" t="str">
        <f t="array" ref="AK53">INDEX(Ref_Master_Unit_Table,MATCH(IF(AND($D53="UK",$G53="Vehicle Distance (e.g. Road Transport)"),$L53,IF(ISBLANK($O53),$L53,$O53)),Ref_From_Units,0),MATCH($AA53,REF_To_Unit,0))</f>
        <v>#N/A</v>
      </c>
      <c r="AL53" s="60" t="str">
        <f t="array" ref="AL53">INDEX(Ref_Master_Unit_Table,MATCH($AC53,REF_To_Unit,0),MATCH('Reference - Lookup and Unit'!$A$11,Ref_From_Units,0))</f>
        <v>#REF!</v>
      </c>
      <c r="AM53" s="60" t="str">
        <f t="array" ref="AM53">INDEX(Ref_Master_Unit_Table,MATCH(IF(OR($G53="Fuel Use",$G53="Custom Fuel"),$O53,$L53),Ref_From_Units,0),MATCH($AD53,REF_To_Unit,0))</f>
        <v>#N/A</v>
      </c>
      <c r="AN53" s="60" t="str">
        <f t="array" ref="AN53">INDEX(Ref_Master_Unit_Table,MATCH($AF53,REF_To_Unit,0),MATCH('Reference - Lookup and Unit'!$A$11,Ref_From_Units,0))</f>
        <v>#REF!</v>
      </c>
      <c r="AO53" s="60" t="str">
        <f t="array" ref="AO53">INDEX(Ref_Master_Unit_Table,MATCH(IF(OR($G53="Fuel Use",$G53="Custom Fuel"),$O53,$L53),Ref_From_Units,0),MATCH($AD53,REF_To_Unit,0))</f>
        <v>#N/A</v>
      </c>
      <c r="AP53" s="60" t="str">
        <f>VLOOKUP("CO2",INDIRECT(IF(Setting_IPCC_GWP_VERSION="1995 IPCC Second Assessment Report (SAR)","Ref_EF_IPCC_GWP_95",IF(Setting_IPCC_GWP_VERSION="2001 IPCC Third Assessment Report (TAR)","Ref_EF_IPCC_GWP_2001","Ref_EF_IPCC_GWP_2007"))),2,0)</f>
        <v>1.0000000000</v>
      </c>
      <c r="AQ5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3" s="61" t="str">
        <f>VLOOKUP("Biofuel CO2",INDIRECT(IF(Setting_IPCC_GWP_VERSION="1995 IPCC Second Assessment Report (SAR)","Ref_EF_IPCC_GWP_95",IF(Setting_IPCC_GWP_VERSION="2001 IPCC Third Assessment Report (TAR)","Ref_EF_IPCC_GWP_2001","Ref_EF_IPCC_GWP_2007"))),2,0)</f>
        <v>1.0000000000</v>
      </c>
      <c r="AT53" s="62" t="str">
        <f t="shared" si="6"/>
        <v>Ref_DD_vehicle_Passenger_</v>
      </c>
      <c r="AU53" s="62" t="str">
        <f t="shared" si="7"/>
        <v>#REF!</v>
      </c>
      <c r="AV53" s="62" t="str">
        <f t="shared" si="8"/>
        <v>#REF!</v>
      </c>
      <c r="AW53" s="62" t="str">
        <f t="shared" si="9"/>
        <v>#REF!</v>
      </c>
      <c r="AX53" s="62" t="str">
        <f t="shared" si="10"/>
        <v>#REF!</v>
      </c>
      <c r="AY53" s="62" t="str">
        <f t="shared" si="11"/>
        <v>FALSE</v>
      </c>
      <c r="AZ53" s="62" t="str">
        <f t="shared" si="12"/>
        <v/>
      </c>
      <c r="BA53" s="62" t="str">
        <f t="shared" si="13"/>
        <v/>
      </c>
      <c r="BB53" s="62" t="str">
        <f t="shared" si="14"/>
        <v/>
      </c>
      <c r="BC53" s="62" t="str">
        <f t="shared" si="15"/>
        <v/>
      </c>
      <c r="BD53" s="62" t="str">
        <f t="shared" si="16"/>
        <v/>
      </c>
      <c r="BE53" s="62" t="str">
        <f t="shared" si="17"/>
        <v/>
      </c>
      <c r="BF53" s="62" t="str">
        <f t="shared" si="18"/>
        <v/>
      </c>
      <c r="BG53" s="62" t="str">
        <f t="shared" si="19"/>
        <v/>
      </c>
      <c r="BH53" s="62" t="str">
        <f t="shared" si="20"/>
        <v/>
      </c>
      <c r="BI53" s="62" t="str">
        <f t="shared" si="21"/>
        <v/>
      </c>
      <c r="BJ53" s="62" t="str">
        <f t="shared" si="22"/>
        <v/>
      </c>
      <c r="BK53" s="62" t="str">
        <f t="shared" si="23"/>
        <v/>
      </c>
      <c r="BL53" s="62" t="str">
        <f t="shared" si="24"/>
        <v/>
      </c>
      <c r="BM53" s="63" t="str">
        <f t="shared" si="25"/>
        <v/>
      </c>
      <c r="BN53" s="62" t="str">
        <f t="shared" si="26"/>
        <v/>
      </c>
      <c r="BO53" s="62" t="str">
        <f t="shared" si="27"/>
        <v/>
      </c>
      <c r="BP53" s="62" t="str">
        <f t="shared" si="28"/>
        <v/>
      </c>
      <c r="BQ53" s="62" t="str">
        <f t="shared" si="29"/>
        <v/>
      </c>
      <c r="BR53" s="62" t="str">
        <f t="shared" si="30"/>
        <v/>
      </c>
      <c r="BS53" s="62" t="str">
        <f t="shared" si="31"/>
        <v/>
      </c>
      <c r="BT53" s="62" t="str">
        <f t="shared" si="32"/>
        <v/>
      </c>
      <c r="BU53" s="62" t="str">
        <f t="shared" si="33"/>
        <v/>
      </c>
      <c r="BV53" s="62" t="str">
        <f t="shared" si="34"/>
        <v/>
      </c>
      <c r="BW53" s="62" t="str">
        <f t="shared" si="35"/>
        <v/>
      </c>
      <c r="BX53" s="62" t="str">
        <f t="shared" si="36"/>
        <v/>
      </c>
      <c r="BY53" s="62" t="str">
        <f t="shared" si="37"/>
        <v/>
      </c>
      <c r="BZ53" s="62" t="str">
        <f t="shared" si="38"/>
        <v/>
      </c>
      <c r="CA53" s="62" t="str">
        <f t="shared" si="39"/>
        <v/>
      </c>
      <c r="CB53" s="62" t="str">
        <f t="shared" si="40"/>
        <v/>
      </c>
      <c r="CC53" s="62" t="str">
        <f t="shared" si="41"/>
        <v/>
      </c>
      <c r="CD53" s="62" t="str">
        <f t="shared" si="42"/>
        <v/>
      </c>
      <c r="CE53" s="62" t="str">
        <f t="shared" si="43"/>
        <v/>
      </c>
      <c r="CF53" s="62" t="str">
        <f t="shared" si="44"/>
        <v/>
      </c>
      <c r="CG53" s="62" t="str">
        <f t="shared" si="45"/>
        <v/>
      </c>
      <c r="CH53" s="62" t="str">
        <f t="shared" si="46"/>
        <v/>
      </c>
      <c r="CI53" s="62" t="str">
        <f t="shared" si="47"/>
        <v/>
      </c>
      <c r="CJ53" s="62" t="str">
        <f t="shared" si="48"/>
        <v/>
      </c>
      <c r="CK53" s="62" t="str">
        <f t="shared" si="49"/>
        <v/>
      </c>
      <c r="CL53" s="62" t="str">
        <f t="shared" si="50"/>
        <v/>
      </c>
      <c r="CM53" s="62" t="str">
        <f t="shared" si="51"/>
        <v/>
      </c>
      <c r="CN53" s="62" t="str">
        <f t="shared" si="52"/>
        <v/>
      </c>
      <c r="CO53" s="62" t="str">
        <f t="shared" si="53"/>
        <v/>
      </c>
      <c r="CP53" s="64" t="str">
        <f t="shared" si="54"/>
        <v>Ref_DD_DistanceUnit</v>
      </c>
      <c r="CQ53" s="62" t="str">
        <f t="shared" si="55"/>
        <v/>
      </c>
      <c r="CR53" s="64" t="str">
        <f t="shared" si="56"/>
        <v/>
      </c>
      <c r="CS53" s="65"/>
      <c r="CT53" s="8"/>
      <c r="CU53" s="8"/>
      <c r="CV53" s="8"/>
      <c r="CW53" s="8"/>
      <c r="CX53" s="8"/>
      <c r="CY53" s="8"/>
      <c r="CZ53" s="8"/>
      <c r="DA53" s="8"/>
      <c r="DB53" s="8"/>
      <c r="DC53" s="8"/>
      <c r="DD53" s="8"/>
      <c r="DE53" s="8"/>
      <c r="DF53" s="8"/>
      <c r="DG53" s="8"/>
      <c r="DH53" s="8"/>
      <c r="DI53" s="8"/>
      <c r="DJ53" s="8"/>
      <c r="DK53" s="8"/>
      <c r="DL53" s="8"/>
    </row>
    <row r="54" ht="18.0" customHeight="1">
      <c r="A54" s="8"/>
      <c r="B54" s="87"/>
      <c r="C54" s="79"/>
      <c r="D54" s="79"/>
      <c r="E54" s="79"/>
      <c r="F54" s="79"/>
      <c r="G54" s="79"/>
      <c r="H54" s="79"/>
      <c r="I54" s="80"/>
      <c r="J54" s="80"/>
      <c r="K54" s="80"/>
      <c r="L54" s="79"/>
      <c r="M54" s="79"/>
      <c r="N54" s="80"/>
      <c r="O54" s="79"/>
      <c r="P54" s="81"/>
      <c r="Q54" s="82" t="str">
        <f t="shared" si="1"/>
        <v/>
      </c>
      <c r="R54" s="82" t="str">
        <f t="shared" si="2"/>
        <v/>
      </c>
      <c r="S54" s="82" t="str">
        <f t="shared" si="3"/>
        <v/>
      </c>
      <c r="T54" s="82" t="str">
        <f t="shared" si="4"/>
        <v>0</v>
      </c>
      <c r="U54" s="83" t="str">
        <f t="shared" si="5"/>
        <v/>
      </c>
      <c r="V54" s="60" t="str">
        <f>IF(OR($G54="Fuel Use",$G54="Fuel Use and Vehicle Distance"),VLOOKUP($M54,INDIRECT("Ref_EF_ByFuel"&amp;"_"&amp;$D54),3,0),IF(AND($G54="Vehicle Distance (e.g. Road Transport)",$D54="UK"),VLOOKUP($H54,Ref_EF_Vehicle_Distance_UK,3,0),IF(AND($G54="Vehicle Distance (e.g. Road Transport)",OR($D54="US",$D54="Other")),VLOOKUP($H54,INDIRECT("Ref_EF_Vehicle_Distance"&amp;"_"&amp;$D54),15,0),IF(AND($G54="Vehicle Distance (e.g. Road Transport)",ISBLANK($N54),ISBLANK($O54)),VLOOKUP($H54,INDIRECT("Ref_EF_Vehicle_Distance"&amp;"_"&amp;$D54),15,0),IF($G54="Weight Distance (e.g. Freight Transport)",VLOOKUP($H54,INDIRECT("Ref_EF_Weight_Distance"&amp;"_"&amp;$D54),3,0),IF($G54="Custom Vehicle",VLOOKUP($H54,Tbl_vehical_Settings,2,0),IF($G54="Custom Fuel",VLOOKUP($M54,Tbl_Fuel_Settings,2,0),$AU54)))))))</f>
        <v>#REF!</v>
      </c>
      <c r="W54" s="60" t="str">
        <f>IF(OR($G54="Fuel Use",$G54="Fuel Use and Vehicle Distance"),VLOOKUP($M54,INDIRECT("Ref_EF_ByFuel"&amp;"_"&amp;$D54),5,0),IF(AND($G54="Vehicle Distance (e.g. Road Transport)",$D54="UK"),VLOOKUP($H54,Ref_EF_Vehicle_Distance_UK,5,0),IF(AND($G54="Vehicle Distance (e.g. Road Transport)",OR($D54="US",$D54="Other")),VLOOKUP($H54,INDIRECT("Ref_EF_Vehicle_Distance"&amp;"_"&amp;$D54),17,0),IF(AND($G54="Vehicle Distance (e.g. Road Transport)",ISBLANK($N54),ISBLANK($O54)),VLOOKUP($H54,INDIRECT("Ref_EF_Vehicle_Distance"&amp;"_"&amp;$D54),17,0),IF($G54="Weight Distance (e.g. Freight Transport)",VLOOKUP($H54,INDIRECT("Ref_EF_Weight_Distance"&amp;"_"&amp;$D54),5,0),IF($G54="Custom Vehicle",VLOOKUP($H54,Tbl_vehical_Settings,6,0),IF($G54="Custom Fuel",VLOOKUP($M54,Tbl_Fuel_Settings,6,0),$AV54)))))))</f>
        <v>#REF!</v>
      </c>
      <c r="X54" s="60" t="str">
        <f>IF(OR($G54="Fuel Use",$G54="Fuel Use and Vehicle Distance"),VLOOKUP($M54,INDIRECT("Ref_EF_ByFuel"&amp;"_"&amp;$D54),6,0),IF(AND($G54="Vehicle Distance (e.g. Road Transport)",$D54="UK"),VLOOKUP($H54,Ref_EF_Vehicle_Distance_UK,6,0),IF(AND($G54="Vehicle Distance (e.g. Road Transport)",OR($D54="US",$D54="Other")),VLOOKUP($H54,INDIRECT("Ref_EF_Vehicle_Distance"&amp;"_"&amp;$D54),18,0),IF(AND($G54="Vehicle Distance (e.g. Road Transport)",ISBLANK($N54),ISBLANK($O54)),VLOOKUP($H54,INDIRECT("Ref_EF_Vehicle_Distance"&amp;"_"&amp;$D54),18,0),IF($G54="Weight Distance (e.g. Freight Transport)",VLOOKUP($H54,INDIRECT("Ref_EF_Weight_Distance"&amp;"_"&amp;$D54),6,0),IF($G54="Custom Vehicle",VLOOKUP($H54,Tbl_vehical_Settings,7,0),IF($G54="Custom Fuel",VLOOKUP($M54,Tbl_Fuel_Settings,7,0),$AW54)))))))</f>
        <v>#REF!</v>
      </c>
      <c r="Y54" s="60" t="str">
        <f>IF(OR($G54="Fuel Use",$G54="Fuel Use and Vehicle Distance"),VLOOKUP($M54,INDIRECT("Ref_EF_ByFuel"&amp;"_"&amp;$D54),4,0),IF(AND($G54="Vehicle Distance (e.g. Road Transport)",$D54="UK"),VLOOKUP($H54,Ref_EF_Vehicle_Distance_UK,4,0),IF(AND($G54="Vehicle Distance (e.g. Road Transport)",OR($D54="US",$D54="Other")),VLOOKUP($H54,INDIRECT("Ref_EF_Vehicle_Distance"&amp;"_"&amp;$D54),16,0),IF(AND($G54="Vehicle Distance (e.g. Road Transport)",ISBLANK($N54),ISBLANK($O54)),VLOOKUP($H54,INDIRECT("Ref_EF_Vehicle_Distance"&amp;"_"&amp;$D54),16,0),IF($G54="Weight Distance (e.g. Freight Transport)",VLOOKUP($H54,INDIRECT("Ref_EF_Weight_Distance"&amp;"_"&amp;$D54),4,0),IF($G54="Custom Vehicle",VLOOKUP($H54,Tbl_vehical_Settings,5,0),IF($G54="Custom Fuel",VLOOKUP($M54,Tbl_Fuel_Settings,5,0),$AX54)))))))</f>
        <v>#REF!</v>
      </c>
      <c r="Z54" s="60" t="str">
        <f>IF(OR($G54="Fuel Use",$G54="Fuel Use and Vehicle Distance"),VLOOKUP($M54,INDIRECT("Ref_EF_ByFuel"&amp;"_"&amp;$D54),5,0),IF(AND($G54="Vehicle Distance (e.g. Road Transport)",$D54="UK"),VLOOKUP($H54,Ref_EF_Vehicle_Distance_UK,5,0),IF(AND($G54="Vehicle Distance (e.g. Road Transport)",OR($D54="US",$D54="Other")),VLOOKUP($H54,INDIRECT("Ref_EF_Vehicle_Distance"&amp;"_"&amp;$D54),17,0),IF(AND($G54="Vehicle Distance (e.g. Road Transport)",ISBLANK($N54),ISBLANK($O54)),VLOOKUP($H54,INDIRECT("Ref_EF_Vehicle_Distance"&amp;"_"&amp;$D54),17,0),IF($G54="Weight Distance (e.g. Freight Transport)",VLOOKUP($H54,INDIRECT("Ref_EF_Weight_Distance"&amp;"_"&amp;$D54),5,0),IF($G54="Custom Vehicle",VLOOKUP($H54,Tbl_vehical_Settings,6,0),IF($G54="Custom Fuel",VLOOKUP($M54,Tbl_Fuel_Settings,6,0),$AV54)))))))</f>
        <v>#REF!</v>
      </c>
      <c r="AA54" s="60" t="str">
        <f>IF(OR($G54="Fuel Use",$G54="Fuel Use and Vehicle Distance"),VLOOKUP($M54,INDIRECT("Ref_EF_ByFuel"&amp;"_"&amp;$D54),6,0),IF(AND($G54="Vehicle Distance (e.g. Road Transport)",$D54="UK"),VLOOKUP($H54,Ref_EF_Vehicle_Distance_UK,6,0),IF(AND($G54="Vehicle Distance (e.g. Road Transport)",OR($D54="US",$D54="Other")),VLOOKUP($H54,INDIRECT("Ref_EF_Vehicle_Distance"&amp;"_"&amp;$D54),18,0),IF(AND($G54="Vehicle Distance (e.g. Road Transport)",ISBLANK($N54),ISBLANK($O54)),VLOOKUP($H54,INDIRECT("Ref_EF_Vehicle_Distance"&amp;"_"&amp;$D54),18,0),IF($G54="Weight Distance (e.g. Freight Transport)",VLOOKUP($H54,INDIRECT("Ref_EF_Weight_Distance"&amp;"_"&amp;$D54),6,0),IF($G54="Custom Vehicle",VLOOKUP($H54,Tbl_vehical_Settings,7,0),IF($G54="Custom Fuel",VLOOKUP($M54,Tbl_Fuel_Settings,7,0),$AW54)))))))</f>
        <v>#REF!</v>
      </c>
      <c r="AB54" s="60" t="str">
        <f>IF($G54="Fuel Use",VLOOKUP($H54,INDIRECT("Ref_EF_ByFuel_CH4"&amp;"_"&amp;$D54),3,0),
IF($G54="Fuel Use and Vehicle Distance",VLOOKUP($H54,INDIRECT("Ref_EF_Vehicle_Distance"&amp;"_"&amp;$D54),3,0),IF($G54="Vehicle Distance (e.g. Road Transport)",VLOOKUP($H54,INDIRECT("Ref_EF_Vehicle_Distance"&amp;"_"&amp;$D54),IF($D54="UK",7,3),0),IF($G54="Weight Distance (e.g. Freight Transport)",VLOOKUP(VLOOKUP($H54,INDIRECT("Ref_EF_Weight_Distance"&amp;"_"&amp;$D54),8,0),INDIRECT("Ref_EF_Weight_Distance_CH4"&amp;"_"&amp;$D54),3,0),IF($G54="Custom Vehicle",VLOOKUP($H54,Tbl_vehical_Settings,3,0),IF($G54="Custom Fuel",VLOOKUP($M54,Tbl_Fuel_Settings,3,0),VLOOKUP($H54,INDIRECT("Ref_EF_Public_Transport"&amp;"_"&amp;$D54),7,0)))))))</f>
        <v>#REF!</v>
      </c>
      <c r="AC54" s="60" t="str">
        <f>IF($G54="Fuel Use",VLOOKUP($H54,INDIRECT("Ref_EF_ByFuel_CH4"&amp;"_"&amp;$D54),4,0),
IF($G54="Fuel Use and Vehicle Distance",VLOOKUP($H54,INDIRECT("Ref_EF_Vehicle_Distance"&amp;"_"&amp;$D54),4,0),IF($G54="Vehicle Distance (e.g. Road Transport)",VLOOKUP($H54,INDIRECT("Ref_EF_Vehicle_Distance"&amp;"_"&amp;$D54),IF($D54="UK",8,4),0),IF($G54="Weight Distance (e.g. Freight Transport)",VLOOKUP(VLOOKUP($H54,INDIRECT("Ref_EF_Weight_Distance"&amp;"_"&amp;$D54),8,0),INDIRECT("Ref_EF_Weight_Distance_CH4"&amp;"_"&amp;$D54),4,0),IF($G54="Custom Vehicle",VLOOKUP($H54,Tbl_vehical_Settings,6,0),IF($G54="Custom Fuel",VLOOKUP($M54,Tbl_Fuel_Settings,6,0),VLOOKUP($H54,INDIRECT("Ref_EF_Public_Transport"&amp;"_"&amp;$D54),8,0)))))))</f>
        <v>#REF!</v>
      </c>
      <c r="AD54" s="60" t="str">
        <f>IF($G54="Fuel Use",VLOOKUP($H54,INDIRECT("Ref_EF_ByFuel_CH4"&amp;"_"&amp;$D54),5,0),
IF($G54="Fuel Use and Vehicle Distance",VLOOKUP($H54,INDIRECT("Ref_EF_Vehicle_Distance"&amp;"_"&amp;$D54),5,0),IF($G54="Vehicle Distance (e.g. Road Transport)",VLOOKUP($H54,INDIRECT("Ref_EF_Vehicle_Distance"&amp;"_"&amp;$D54),IF($D54="UK",9,5),0),IF($G54="Weight Distance (e.g. Freight Transport)",VLOOKUP(VLOOKUP($H54,INDIRECT("Ref_EF_Weight_Distance"&amp;"_"&amp;$D54),8,0),INDIRECT("Ref_EF_Weight_Distance_CH4"&amp;"_"&amp;$D54),5,0),IF($G54="Custom Vehicle",VLOOKUP($H54,Tbl_vehical_Settings,7,0),IF($G54="Custom Fuel",VLOOKUP($M54,Tbl_Fuel_Settings,7,0),VLOOKUP($H54,INDIRECT("Ref_EF_Public_Transport"&amp;"_"&amp;$D54),9,0)))))))</f>
        <v>#REF!</v>
      </c>
      <c r="AE54" s="60" t="str">
        <f>IF($G54="Fuel Use",VLOOKUP($H54,INDIRECT("Ref_EF_ByFuel_CH4"&amp;"_"&amp;$D54),6,0),
IF($G54="Fuel Use and Vehicle Distance",VLOOKUP($H54,INDIRECT("Ref_EF_Vehicle_Distance"&amp;"_"&amp;$D54),6,0),IF($G54="Vehicle Distance (e.g. Road Transport)",VLOOKUP($H54,INDIRECT("Ref_EF_Vehicle_Distance"&amp;"_"&amp;$D54),IF($D54="UK",10,6),0),IF($G54="Weight Distance (e.g. Freight Transport)",VLOOKUP(VLOOKUP($H54,INDIRECT("Ref_EF_Weight_Distance"&amp;"_"&amp;$D54),8,0),INDIRECT("Ref_EF_Weight_Distance_CH4"&amp;"_"&amp;$D54),6,0),IF($G54="Custom Vehicle",VLOOKUP($H54,Tbl_vehical_Settings,4,0),IF($G54="Custom Fuel",VLOOKUP($M54,Tbl_Fuel_Settings,4,0),VLOOKUP($H54,INDIRECT("Ref_EF_Public_Transport"&amp;"_"&amp;$D54),10,0)))))))</f>
        <v>#REF!</v>
      </c>
      <c r="AF54" s="60" t="str">
        <f>IF($G54="Fuel Use",VLOOKUP($H54,INDIRECT("Ref_EF_ByFuel_CH4"&amp;"_"&amp;$D54),7,0),
IF($G54="Fuel Use and Vehicle Distance",VLOOKUP($H54,INDIRECT("Ref_EF_Vehicle_Distance"&amp;"_"&amp;$D54),7,0),IF($G54="Vehicle Distance (e.g. Road Transport)",VLOOKUP($H54,INDIRECT("Ref_EF_Vehicle_Distance"&amp;"_"&amp;$D54),IF($D54="UK",11,7),0),IF($G54="Weight Distance (e.g. Freight Transport)",VLOOKUP(VLOOKUP($H54,INDIRECT("Ref_EF_Weight_Distance"&amp;"_"&amp;$D54),8,0),INDIRECT("Ref_EF_Weight_Distance_CH4"&amp;"_"&amp;$D54),7,0),IF($G54="Custom Vehicle",VLOOKUP($H54,Tbl_vehical_Settings,6,0),IF($G54="Custom Fuel",VLOOKUP($M54,Tbl_Fuel_Settings,6,0),VLOOKUP($H54,INDIRECT("Ref_EF_Public_Transport"&amp;"_"&amp;$D54),11,0)))))))</f>
        <v>#REF!</v>
      </c>
      <c r="AG54" s="60" t="str">
        <f>IF($G54="Fuel Use",VLOOKUP($H54,INDIRECT("Ref_EF_ByFuel_CH4"&amp;"_"&amp;$D54),8,0),
IF($G54="Fuel Use and Vehicle Distance",VLOOKUP($H54,INDIRECT("Ref_EF_Vehicle_Distance"&amp;"_"&amp;$D54),8,0),IF($G54="Vehicle Distance (e.g. Road Transport)",VLOOKUP($H54,INDIRECT("Ref_EF_Vehicle_Distance"&amp;"_"&amp;$D54),IF($D54="UK",12,8),0),IF($G54="Weight Distance (e.g. Freight Transport)",VLOOKUP(VLOOKUP($H54,INDIRECT("Ref_EF_Weight_Distance"&amp;"_"&amp;$D54),8,0),INDIRECT("Ref_EF_Weight_Distance_CH4"&amp;"_"&amp;$D54),8,0),IF($G54="Custom Vehicle",VLOOKUP($H54,Tbl_vehical_Settings,7,0),IF($G54="Custom Fuel",VLOOKUP($M54,Tbl_Fuel_Settings,7,0),VLOOKUP($H54,INDIRECT("Ref_EF_Public_Transport"&amp;"_"&amp;$D54),12,0)))))))</f>
        <v>#REF!</v>
      </c>
      <c r="AH54" s="60" t="str">
        <f t="array" ref="AH54">INDEX(Ref_Master_Unit_Table,MATCH($W54,REF_To_Unit,0),MATCH('Reference - Lookup and Unit'!$A$11,Ref_From_Units,0))</f>
        <v>#REF!</v>
      </c>
      <c r="AI54" s="60" t="str">
        <f t="array" ref="AI54">INDEX(Ref_Master_Unit_Table,MATCH(IF(AND($D54="UK",$G54="Vehicle Distance (e.g. Road Transport)"),$L54,IF(ISBLANK($O54),$L54,$O54)),Ref_From_Units,0),MATCH($X54,REF_To_Unit,0))</f>
        <v>#N/A</v>
      </c>
      <c r="AJ54" s="60" t="str">
        <f t="array" ref="AJ54">INDEX(Ref_Master_Unit_Table,MATCH($Z54,REF_To_Unit,0),MATCH('Reference - Lookup and Unit'!$A$11,Ref_From_Units,0))</f>
        <v>#REF!</v>
      </c>
      <c r="AK54" s="60" t="str">
        <f t="array" ref="AK54">INDEX(Ref_Master_Unit_Table,MATCH(IF(AND($D54="UK",$G54="Vehicle Distance (e.g. Road Transport)"),$L54,IF(ISBLANK($O54),$L54,$O54)),Ref_From_Units,0),MATCH($AA54,REF_To_Unit,0))</f>
        <v>#N/A</v>
      </c>
      <c r="AL54" s="60" t="str">
        <f t="array" ref="AL54">INDEX(Ref_Master_Unit_Table,MATCH($AC54,REF_To_Unit,0),MATCH('Reference - Lookup and Unit'!$A$11,Ref_From_Units,0))</f>
        <v>#REF!</v>
      </c>
      <c r="AM54" s="60" t="str">
        <f t="array" ref="AM54">INDEX(Ref_Master_Unit_Table,MATCH(IF(OR($G54="Fuel Use",$G54="Custom Fuel"),$O54,$L54),Ref_From_Units,0),MATCH($AD54,REF_To_Unit,0))</f>
        <v>#N/A</v>
      </c>
      <c r="AN54" s="60" t="str">
        <f t="array" ref="AN54">INDEX(Ref_Master_Unit_Table,MATCH($AF54,REF_To_Unit,0),MATCH('Reference - Lookup and Unit'!$A$11,Ref_From_Units,0))</f>
        <v>#REF!</v>
      </c>
      <c r="AO54" s="60" t="str">
        <f t="array" ref="AO54">INDEX(Ref_Master_Unit_Table,MATCH(IF(OR($G54="Fuel Use",$G54="Custom Fuel"),$O54,$L54),Ref_From_Units,0),MATCH($AD54,REF_To_Unit,0))</f>
        <v>#N/A</v>
      </c>
      <c r="AP54" s="60" t="str">
        <f>VLOOKUP("CO2",INDIRECT(IF(Setting_IPCC_GWP_VERSION="1995 IPCC Second Assessment Report (SAR)","Ref_EF_IPCC_GWP_95",IF(Setting_IPCC_GWP_VERSION="2001 IPCC Third Assessment Report (TAR)","Ref_EF_IPCC_GWP_2001","Ref_EF_IPCC_GWP_2007"))),2,0)</f>
        <v>1.0000000000</v>
      </c>
      <c r="AQ5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4" s="61" t="str">
        <f>VLOOKUP("Biofuel CO2",INDIRECT(IF(Setting_IPCC_GWP_VERSION="1995 IPCC Second Assessment Report (SAR)","Ref_EF_IPCC_GWP_95",IF(Setting_IPCC_GWP_VERSION="2001 IPCC Third Assessment Report (TAR)","Ref_EF_IPCC_GWP_2001","Ref_EF_IPCC_GWP_2007"))),2,0)</f>
        <v>1.0000000000</v>
      </c>
      <c r="AT54" s="62" t="str">
        <f t="shared" si="6"/>
        <v>Ref_DD_vehicle_Passenger_</v>
      </c>
      <c r="AU54" s="62" t="str">
        <f t="shared" si="7"/>
        <v>#REF!</v>
      </c>
      <c r="AV54" s="62" t="str">
        <f t="shared" si="8"/>
        <v>#REF!</v>
      </c>
      <c r="AW54" s="62" t="str">
        <f t="shared" si="9"/>
        <v>#REF!</v>
      </c>
      <c r="AX54" s="62" t="str">
        <f t="shared" si="10"/>
        <v>#REF!</v>
      </c>
      <c r="AY54" s="62" t="str">
        <f t="shared" si="11"/>
        <v>FALSE</v>
      </c>
      <c r="AZ54" s="62" t="str">
        <f t="shared" si="12"/>
        <v/>
      </c>
      <c r="BA54" s="62" t="str">
        <f t="shared" si="13"/>
        <v/>
      </c>
      <c r="BB54" s="62" t="str">
        <f t="shared" si="14"/>
        <v/>
      </c>
      <c r="BC54" s="62" t="str">
        <f t="shared" si="15"/>
        <v/>
      </c>
      <c r="BD54" s="62" t="str">
        <f t="shared" si="16"/>
        <v/>
      </c>
      <c r="BE54" s="62" t="str">
        <f t="shared" si="17"/>
        <v/>
      </c>
      <c r="BF54" s="62" t="str">
        <f t="shared" si="18"/>
        <v/>
      </c>
      <c r="BG54" s="62" t="str">
        <f t="shared" si="19"/>
        <v/>
      </c>
      <c r="BH54" s="62" t="str">
        <f t="shared" si="20"/>
        <v/>
      </c>
      <c r="BI54" s="62" t="str">
        <f t="shared" si="21"/>
        <v/>
      </c>
      <c r="BJ54" s="62" t="str">
        <f t="shared" si="22"/>
        <v/>
      </c>
      <c r="BK54" s="62" t="str">
        <f t="shared" si="23"/>
        <v/>
      </c>
      <c r="BL54" s="62" t="str">
        <f t="shared" si="24"/>
        <v/>
      </c>
      <c r="BM54" s="63" t="str">
        <f t="shared" si="25"/>
        <v/>
      </c>
      <c r="BN54" s="62" t="str">
        <f t="shared" si="26"/>
        <v/>
      </c>
      <c r="BO54" s="62" t="str">
        <f t="shared" si="27"/>
        <v/>
      </c>
      <c r="BP54" s="62" t="str">
        <f t="shared" si="28"/>
        <v/>
      </c>
      <c r="BQ54" s="62" t="str">
        <f t="shared" si="29"/>
        <v/>
      </c>
      <c r="BR54" s="62" t="str">
        <f t="shared" si="30"/>
        <v/>
      </c>
      <c r="BS54" s="62" t="str">
        <f t="shared" si="31"/>
        <v/>
      </c>
      <c r="BT54" s="62" t="str">
        <f t="shared" si="32"/>
        <v/>
      </c>
      <c r="BU54" s="62" t="str">
        <f t="shared" si="33"/>
        <v/>
      </c>
      <c r="BV54" s="62" t="str">
        <f t="shared" si="34"/>
        <v/>
      </c>
      <c r="BW54" s="62" t="str">
        <f t="shared" si="35"/>
        <v/>
      </c>
      <c r="BX54" s="62" t="str">
        <f t="shared" si="36"/>
        <v/>
      </c>
      <c r="BY54" s="62" t="str">
        <f t="shared" si="37"/>
        <v/>
      </c>
      <c r="BZ54" s="62" t="str">
        <f t="shared" si="38"/>
        <v/>
      </c>
      <c r="CA54" s="62" t="str">
        <f t="shared" si="39"/>
        <v/>
      </c>
      <c r="CB54" s="62" t="str">
        <f t="shared" si="40"/>
        <v/>
      </c>
      <c r="CC54" s="62" t="str">
        <f t="shared" si="41"/>
        <v/>
      </c>
      <c r="CD54" s="62" t="str">
        <f t="shared" si="42"/>
        <v/>
      </c>
      <c r="CE54" s="62" t="str">
        <f t="shared" si="43"/>
        <v/>
      </c>
      <c r="CF54" s="62" t="str">
        <f t="shared" si="44"/>
        <v/>
      </c>
      <c r="CG54" s="62" t="str">
        <f t="shared" si="45"/>
        <v/>
      </c>
      <c r="CH54" s="62" t="str">
        <f t="shared" si="46"/>
        <v/>
      </c>
      <c r="CI54" s="62" t="str">
        <f t="shared" si="47"/>
        <v/>
      </c>
      <c r="CJ54" s="62" t="str">
        <f t="shared" si="48"/>
        <v/>
      </c>
      <c r="CK54" s="62" t="str">
        <f t="shared" si="49"/>
        <v/>
      </c>
      <c r="CL54" s="62" t="str">
        <f t="shared" si="50"/>
        <v/>
      </c>
      <c r="CM54" s="62" t="str">
        <f t="shared" si="51"/>
        <v/>
      </c>
      <c r="CN54" s="62" t="str">
        <f t="shared" si="52"/>
        <v/>
      </c>
      <c r="CO54" s="62" t="str">
        <f t="shared" si="53"/>
        <v/>
      </c>
      <c r="CP54" s="64" t="str">
        <f t="shared" si="54"/>
        <v>Ref_DD_DistanceUnit</v>
      </c>
      <c r="CQ54" s="62" t="str">
        <f t="shared" si="55"/>
        <v/>
      </c>
      <c r="CR54" s="64" t="str">
        <f t="shared" si="56"/>
        <v/>
      </c>
      <c r="CS54" s="65"/>
      <c r="CT54" s="8"/>
      <c r="CU54" s="8"/>
      <c r="CV54" s="8"/>
      <c r="CW54" s="8"/>
      <c r="CX54" s="8"/>
      <c r="CY54" s="8"/>
      <c r="CZ54" s="8"/>
      <c r="DA54" s="8"/>
      <c r="DB54" s="8"/>
      <c r="DC54" s="8"/>
      <c r="DD54" s="8"/>
      <c r="DE54" s="8"/>
      <c r="DF54" s="8"/>
      <c r="DG54" s="8"/>
      <c r="DH54" s="8"/>
      <c r="DI54" s="8"/>
      <c r="DJ54" s="8"/>
      <c r="DK54" s="8"/>
      <c r="DL54" s="8"/>
    </row>
    <row r="55" ht="18.0" customHeight="1">
      <c r="A55" s="8"/>
      <c r="B55" s="87"/>
      <c r="C55" s="79"/>
      <c r="D55" s="79"/>
      <c r="E55" s="79"/>
      <c r="F55" s="79"/>
      <c r="G55" s="79"/>
      <c r="H55" s="79"/>
      <c r="I55" s="80"/>
      <c r="J55" s="80"/>
      <c r="K55" s="80"/>
      <c r="L55" s="79"/>
      <c r="M55" s="79"/>
      <c r="N55" s="80"/>
      <c r="O55" s="79"/>
      <c r="P55" s="81"/>
      <c r="Q55" s="82" t="str">
        <f t="shared" si="1"/>
        <v/>
      </c>
      <c r="R55" s="82" t="str">
        <f t="shared" si="2"/>
        <v/>
      </c>
      <c r="S55" s="82" t="str">
        <f t="shared" si="3"/>
        <v/>
      </c>
      <c r="T55" s="82" t="str">
        <f t="shared" si="4"/>
        <v>0</v>
      </c>
      <c r="U55" s="83" t="str">
        <f t="shared" si="5"/>
        <v/>
      </c>
      <c r="V55" s="60" t="str">
        <f>IF(OR($G55="Fuel Use",$G55="Fuel Use and Vehicle Distance"),VLOOKUP($M55,INDIRECT("Ref_EF_ByFuel"&amp;"_"&amp;$D55),3,0),IF(AND($G55="Vehicle Distance (e.g. Road Transport)",$D55="UK"),VLOOKUP($H55,Ref_EF_Vehicle_Distance_UK,3,0),IF(AND($G55="Vehicle Distance (e.g. Road Transport)",OR($D55="US",$D55="Other")),VLOOKUP($H55,INDIRECT("Ref_EF_Vehicle_Distance"&amp;"_"&amp;$D55),15,0),IF(AND($G55="Vehicle Distance (e.g. Road Transport)",ISBLANK($N55),ISBLANK($O55)),VLOOKUP($H55,INDIRECT("Ref_EF_Vehicle_Distance"&amp;"_"&amp;$D55),15,0),IF($G55="Weight Distance (e.g. Freight Transport)",VLOOKUP($H55,INDIRECT("Ref_EF_Weight_Distance"&amp;"_"&amp;$D55),3,0),IF($G55="Custom Vehicle",VLOOKUP($H55,Tbl_vehical_Settings,2,0),IF($G55="Custom Fuel",VLOOKUP($M55,Tbl_Fuel_Settings,2,0),$AU55)))))))</f>
        <v>#REF!</v>
      </c>
      <c r="W55" s="60" t="str">
        <f>IF(OR($G55="Fuel Use",$G55="Fuel Use and Vehicle Distance"),VLOOKUP($M55,INDIRECT("Ref_EF_ByFuel"&amp;"_"&amp;$D55),5,0),IF(AND($G55="Vehicle Distance (e.g. Road Transport)",$D55="UK"),VLOOKUP($H55,Ref_EF_Vehicle_Distance_UK,5,0),IF(AND($G55="Vehicle Distance (e.g. Road Transport)",OR($D55="US",$D55="Other")),VLOOKUP($H55,INDIRECT("Ref_EF_Vehicle_Distance"&amp;"_"&amp;$D55),17,0),IF(AND($G55="Vehicle Distance (e.g. Road Transport)",ISBLANK($N55),ISBLANK($O55)),VLOOKUP($H55,INDIRECT("Ref_EF_Vehicle_Distance"&amp;"_"&amp;$D55),17,0),IF($G55="Weight Distance (e.g. Freight Transport)",VLOOKUP($H55,INDIRECT("Ref_EF_Weight_Distance"&amp;"_"&amp;$D55),5,0),IF($G55="Custom Vehicle",VLOOKUP($H55,Tbl_vehical_Settings,6,0),IF($G55="Custom Fuel",VLOOKUP($M55,Tbl_Fuel_Settings,6,0),$AV55)))))))</f>
        <v>#REF!</v>
      </c>
      <c r="X55" s="60" t="str">
        <f>IF(OR($G55="Fuel Use",$G55="Fuel Use and Vehicle Distance"),VLOOKUP($M55,INDIRECT("Ref_EF_ByFuel"&amp;"_"&amp;$D55),6,0),IF(AND($G55="Vehicle Distance (e.g. Road Transport)",$D55="UK"),VLOOKUP($H55,Ref_EF_Vehicle_Distance_UK,6,0),IF(AND($G55="Vehicle Distance (e.g. Road Transport)",OR($D55="US",$D55="Other")),VLOOKUP($H55,INDIRECT("Ref_EF_Vehicle_Distance"&amp;"_"&amp;$D55),18,0),IF(AND($G55="Vehicle Distance (e.g. Road Transport)",ISBLANK($N55),ISBLANK($O55)),VLOOKUP($H55,INDIRECT("Ref_EF_Vehicle_Distance"&amp;"_"&amp;$D55),18,0),IF($G55="Weight Distance (e.g. Freight Transport)",VLOOKUP($H55,INDIRECT("Ref_EF_Weight_Distance"&amp;"_"&amp;$D55),6,0),IF($G55="Custom Vehicle",VLOOKUP($H55,Tbl_vehical_Settings,7,0),IF($G55="Custom Fuel",VLOOKUP($M55,Tbl_Fuel_Settings,7,0),$AW55)))))))</f>
        <v>#REF!</v>
      </c>
      <c r="Y55" s="60" t="str">
        <f>IF(OR($G55="Fuel Use",$G55="Fuel Use and Vehicle Distance"),VLOOKUP($M55,INDIRECT("Ref_EF_ByFuel"&amp;"_"&amp;$D55),4,0),IF(AND($G55="Vehicle Distance (e.g. Road Transport)",$D55="UK"),VLOOKUP($H55,Ref_EF_Vehicle_Distance_UK,4,0),IF(AND($G55="Vehicle Distance (e.g. Road Transport)",OR($D55="US",$D55="Other")),VLOOKUP($H55,INDIRECT("Ref_EF_Vehicle_Distance"&amp;"_"&amp;$D55),16,0),IF(AND($G55="Vehicle Distance (e.g. Road Transport)",ISBLANK($N55),ISBLANK($O55)),VLOOKUP($H55,INDIRECT("Ref_EF_Vehicle_Distance"&amp;"_"&amp;$D55),16,0),IF($G55="Weight Distance (e.g. Freight Transport)",VLOOKUP($H55,INDIRECT("Ref_EF_Weight_Distance"&amp;"_"&amp;$D55),4,0),IF($G55="Custom Vehicle",VLOOKUP($H55,Tbl_vehical_Settings,5,0),IF($G55="Custom Fuel",VLOOKUP($M55,Tbl_Fuel_Settings,5,0),$AX55)))))))</f>
        <v>#REF!</v>
      </c>
      <c r="Z55" s="60" t="str">
        <f>IF(OR($G55="Fuel Use",$G55="Fuel Use and Vehicle Distance"),VLOOKUP($M55,INDIRECT("Ref_EF_ByFuel"&amp;"_"&amp;$D55),5,0),IF(AND($G55="Vehicle Distance (e.g. Road Transport)",$D55="UK"),VLOOKUP($H55,Ref_EF_Vehicle_Distance_UK,5,0),IF(AND($G55="Vehicle Distance (e.g. Road Transport)",OR($D55="US",$D55="Other")),VLOOKUP($H55,INDIRECT("Ref_EF_Vehicle_Distance"&amp;"_"&amp;$D55),17,0),IF(AND($G55="Vehicle Distance (e.g. Road Transport)",ISBLANK($N55),ISBLANK($O55)),VLOOKUP($H55,INDIRECT("Ref_EF_Vehicle_Distance"&amp;"_"&amp;$D55),17,0),IF($G55="Weight Distance (e.g. Freight Transport)",VLOOKUP($H55,INDIRECT("Ref_EF_Weight_Distance"&amp;"_"&amp;$D55),5,0),IF($G55="Custom Vehicle",VLOOKUP($H55,Tbl_vehical_Settings,6,0),IF($G55="Custom Fuel",VLOOKUP($M55,Tbl_Fuel_Settings,6,0),$AV55)))))))</f>
        <v>#REF!</v>
      </c>
      <c r="AA55" s="60" t="str">
        <f>IF(OR($G55="Fuel Use",$G55="Fuel Use and Vehicle Distance"),VLOOKUP($M55,INDIRECT("Ref_EF_ByFuel"&amp;"_"&amp;$D55),6,0),IF(AND($G55="Vehicle Distance (e.g. Road Transport)",$D55="UK"),VLOOKUP($H55,Ref_EF_Vehicle_Distance_UK,6,0),IF(AND($G55="Vehicle Distance (e.g. Road Transport)",OR($D55="US",$D55="Other")),VLOOKUP($H55,INDIRECT("Ref_EF_Vehicle_Distance"&amp;"_"&amp;$D55),18,0),IF(AND($G55="Vehicle Distance (e.g. Road Transport)",ISBLANK($N55),ISBLANK($O55)),VLOOKUP($H55,INDIRECT("Ref_EF_Vehicle_Distance"&amp;"_"&amp;$D55),18,0),IF($G55="Weight Distance (e.g. Freight Transport)",VLOOKUP($H55,INDIRECT("Ref_EF_Weight_Distance"&amp;"_"&amp;$D55),6,0),IF($G55="Custom Vehicle",VLOOKUP($H55,Tbl_vehical_Settings,7,0),IF($G55="Custom Fuel",VLOOKUP($M55,Tbl_Fuel_Settings,7,0),$AW55)))))))</f>
        <v>#REF!</v>
      </c>
      <c r="AB55" s="60" t="str">
        <f>IF($G55="Fuel Use",VLOOKUP($H55,INDIRECT("Ref_EF_ByFuel_CH4"&amp;"_"&amp;$D55),3,0),
IF($G55="Fuel Use and Vehicle Distance",VLOOKUP($H55,INDIRECT("Ref_EF_Vehicle_Distance"&amp;"_"&amp;$D55),3,0),IF($G55="Vehicle Distance (e.g. Road Transport)",VLOOKUP($H55,INDIRECT("Ref_EF_Vehicle_Distance"&amp;"_"&amp;$D55),IF($D55="UK",7,3),0),IF($G55="Weight Distance (e.g. Freight Transport)",VLOOKUP(VLOOKUP($H55,INDIRECT("Ref_EF_Weight_Distance"&amp;"_"&amp;$D55),8,0),INDIRECT("Ref_EF_Weight_Distance_CH4"&amp;"_"&amp;$D55),3,0),IF($G55="Custom Vehicle",VLOOKUP($H55,Tbl_vehical_Settings,3,0),IF($G55="Custom Fuel",VLOOKUP($M55,Tbl_Fuel_Settings,3,0),VLOOKUP($H55,INDIRECT("Ref_EF_Public_Transport"&amp;"_"&amp;$D55),7,0)))))))</f>
        <v>#REF!</v>
      </c>
      <c r="AC55" s="60" t="str">
        <f>IF($G55="Fuel Use",VLOOKUP($H55,INDIRECT("Ref_EF_ByFuel_CH4"&amp;"_"&amp;$D55),4,0),
IF($G55="Fuel Use and Vehicle Distance",VLOOKUP($H55,INDIRECT("Ref_EF_Vehicle_Distance"&amp;"_"&amp;$D55),4,0),IF($G55="Vehicle Distance (e.g. Road Transport)",VLOOKUP($H55,INDIRECT("Ref_EF_Vehicle_Distance"&amp;"_"&amp;$D55),IF($D55="UK",8,4),0),IF($G55="Weight Distance (e.g. Freight Transport)",VLOOKUP(VLOOKUP($H55,INDIRECT("Ref_EF_Weight_Distance"&amp;"_"&amp;$D55),8,0),INDIRECT("Ref_EF_Weight_Distance_CH4"&amp;"_"&amp;$D55),4,0),IF($G55="Custom Vehicle",VLOOKUP($H55,Tbl_vehical_Settings,6,0),IF($G55="Custom Fuel",VLOOKUP($M55,Tbl_Fuel_Settings,6,0),VLOOKUP($H55,INDIRECT("Ref_EF_Public_Transport"&amp;"_"&amp;$D55),8,0)))))))</f>
        <v>#REF!</v>
      </c>
      <c r="AD55" s="60" t="str">
        <f>IF($G55="Fuel Use",VLOOKUP($H55,INDIRECT("Ref_EF_ByFuel_CH4"&amp;"_"&amp;$D55),5,0),
IF($G55="Fuel Use and Vehicle Distance",VLOOKUP($H55,INDIRECT("Ref_EF_Vehicle_Distance"&amp;"_"&amp;$D55),5,0),IF($G55="Vehicle Distance (e.g. Road Transport)",VLOOKUP($H55,INDIRECT("Ref_EF_Vehicle_Distance"&amp;"_"&amp;$D55),IF($D55="UK",9,5),0),IF($G55="Weight Distance (e.g. Freight Transport)",VLOOKUP(VLOOKUP($H55,INDIRECT("Ref_EF_Weight_Distance"&amp;"_"&amp;$D55),8,0),INDIRECT("Ref_EF_Weight_Distance_CH4"&amp;"_"&amp;$D55),5,0),IF($G55="Custom Vehicle",VLOOKUP($H55,Tbl_vehical_Settings,7,0),IF($G55="Custom Fuel",VLOOKUP($M55,Tbl_Fuel_Settings,7,0),VLOOKUP($H55,INDIRECT("Ref_EF_Public_Transport"&amp;"_"&amp;$D55),9,0)))))))</f>
        <v>#REF!</v>
      </c>
      <c r="AE55" s="60" t="str">
        <f>IF($G55="Fuel Use",VLOOKUP($H55,INDIRECT("Ref_EF_ByFuel_CH4"&amp;"_"&amp;$D55),6,0),
IF($G55="Fuel Use and Vehicle Distance",VLOOKUP($H55,INDIRECT("Ref_EF_Vehicle_Distance"&amp;"_"&amp;$D55),6,0),IF($G55="Vehicle Distance (e.g. Road Transport)",VLOOKUP($H55,INDIRECT("Ref_EF_Vehicle_Distance"&amp;"_"&amp;$D55),IF($D55="UK",10,6),0),IF($G55="Weight Distance (e.g. Freight Transport)",VLOOKUP(VLOOKUP($H55,INDIRECT("Ref_EF_Weight_Distance"&amp;"_"&amp;$D55),8,0),INDIRECT("Ref_EF_Weight_Distance_CH4"&amp;"_"&amp;$D55),6,0),IF($G55="Custom Vehicle",VLOOKUP($H55,Tbl_vehical_Settings,4,0),IF($G55="Custom Fuel",VLOOKUP($M55,Tbl_Fuel_Settings,4,0),VLOOKUP($H55,INDIRECT("Ref_EF_Public_Transport"&amp;"_"&amp;$D55),10,0)))))))</f>
        <v>#REF!</v>
      </c>
      <c r="AF55" s="60" t="str">
        <f>IF($G55="Fuel Use",VLOOKUP($H55,INDIRECT("Ref_EF_ByFuel_CH4"&amp;"_"&amp;$D55),7,0),
IF($G55="Fuel Use and Vehicle Distance",VLOOKUP($H55,INDIRECT("Ref_EF_Vehicle_Distance"&amp;"_"&amp;$D55),7,0),IF($G55="Vehicle Distance (e.g. Road Transport)",VLOOKUP($H55,INDIRECT("Ref_EF_Vehicle_Distance"&amp;"_"&amp;$D55),IF($D55="UK",11,7),0),IF($G55="Weight Distance (e.g. Freight Transport)",VLOOKUP(VLOOKUP($H55,INDIRECT("Ref_EF_Weight_Distance"&amp;"_"&amp;$D55),8,0),INDIRECT("Ref_EF_Weight_Distance_CH4"&amp;"_"&amp;$D55),7,0),IF($G55="Custom Vehicle",VLOOKUP($H55,Tbl_vehical_Settings,6,0),IF($G55="Custom Fuel",VLOOKUP($M55,Tbl_Fuel_Settings,6,0),VLOOKUP($H55,INDIRECT("Ref_EF_Public_Transport"&amp;"_"&amp;$D55),11,0)))))))</f>
        <v>#REF!</v>
      </c>
      <c r="AG55" s="60" t="str">
        <f>IF($G55="Fuel Use",VLOOKUP($H55,INDIRECT("Ref_EF_ByFuel_CH4"&amp;"_"&amp;$D55),8,0),
IF($G55="Fuel Use and Vehicle Distance",VLOOKUP($H55,INDIRECT("Ref_EF_Vehicle_Distance"&amp;"_"&amp;$D55),8,0),IF($G55="Vehicle Distance (e.g. Road Transport)",VLOOKUP($H55,INDIRECT("Ref_EF_Vehicle_Distance"&amp;"_"&amp;$D55),IF($D55="UK",12,8),0),IF($G55="Weight Distance (e.g. Freight Transport)",VLOOKUP(VLOOKUP($H55,INDIRECT("Ref_EF_Weight_Distance"&amp;"_"&amp;$D55),8,0),INDIRECT("Ref_EF_Weight_Distance_CH4"&amp;"_"&amp;$D55),8,0),IF($G55="Custom Vehicle",VLOOKUP($H55,Tbl_vehical_Settings,7,0),IF($G55="Custom Fuel",VLOOKUP($M55,Tbl_Fuel_Settings,7,0),VLOOKUP($H55,INDIRECT("Ref_EF_Public_Transport"&amp;"_"&amp;$D55),12,0)))))))</f>
        <v>#REF!</v>
      </c>
      <c r="AH55" s="60" t="str">
        <f t="array" ref="AH55">INDEX(Ref_Master_Unit_Table,MATCH($W55,REF_To_Unit,0),MATCH('Reference - Lookup and Unit'!$A$11,Ref_From_Units,0))</f>
        <v>#REF!</v>
      </c>
      <c r="AI55" s="60" t="str">
        <f t="array" ref="AI55">INDEX(Ref_Master_Unit_Table,MATCH(IF(AND($D55="UK",$G55="Vehicle Distance (e.g. Road Transport)"),$L55,IF(ISBLANK($O55),$L55,$O55)),Ref_From_Units,0),MATCH($X55,REF_To_Unit,0))</f>
        <v>#N/A</v>
      </c>
      <c r="AJ55" s="60" t="str">
        <f t="array" ref="AJ55">INDEX(Ref_Master_Unit_Table,MATCH($Z55,REF_To_Unit,0),MATCH('Reference - Lookup and Unit'!$A$11,Ref_From_Units,0))</f>
        <v>#REF!</v>
      </c>
      <c r="AK55" s="60" t="str">
        <f t="array" ref="AK55">INDEX(Ref_Master_Unit_Table,MATCH(IF(AND($D55="UK",$G55="Vehicle Distance (e.g. Road Transport)"),$L55,IF(ISBLANK($O55),$L55,$O55)),Ref_From_Units,0),MATCH($AA55,REF_To_Unit,0))</f>
        <v>#N/A</v>
      </c>
      <c r="AL55" s="60" t="str">
        <f t="array" ref="AL55">INDEX(Ref_Master_Unit_Table,MATCH($AC55,REF_To_Unit,0),MATCH('Reference - Lookup and Unit'!$A$11,Ref_From_Units,0))</f>
        <v>#REF!</v>
      </c>
      <c r="AM55" s="60" t="str">
        <f t="array" ref="AM55">INDEX(Ref_Master_Unit_Table,MATCH(IF(OR($G55="Fuel Use",$G55="Custom Fuel"),$O55,$L55),Ref_From_Units,0),MATCH($AD55,REF_To_Unit,0))</f>
        <v>#N/A</v>
      </c>
      <c r="AN55" s="60" t="str">
        <f t="array" ref="AN55">INDEX(Ref_Master_Unit_Table,MATCH($AF55,REF_To_Unit,0),MATCH('Reference - Lookup and Unit'!$A$11,Ref_From_Units,0))</f>
        <v>#REF!</v>
      </c>
      <c r="AO55" s="60" t="str">
        <f t="array" ref="AO55">INDEX(Ref_Master_Unit_Table,MATCH(IF(OR($G55="Fuel Use",$G55="Custom Fuel"),$O55,$L55),Ref_From_Units,0),MATCH($AD55,REF_To_Unit,0))</f>
        <v>#N/A</v>
      </c>
      <c r="AP55" s="60" t="str">
        <f>VLOOKUP("CO2",INDIRECT(IF(Setting_IPCC_GWP_VERSION="1995 IPCC Second Assessment Report (SAR)","Ref_EF_IPCC_GWP_95",IF(Setting_IPCC_GWP_VERSION="2001 IPCC Third Assessment Report (TAR)","Ref_EF_IPCC_GWP_2001","Ref_EF_IPCC_GWP_2007"))),2,0)</f>
        <v>1.0000000000</v>
      </c>
      <c r="AQ5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5" s="61" t="str">
        <f>VLOOKUP("Biofuel CO2",INDIRECT(IF(Setting_IPCC_GWP_VERSION="1995 IPCC Second Assessment Report (SAR)","Ref_EF_IPCC_GWP_95",IF(Setting_IPCC_GWP_VERSION="2001 IPCC Third Assessment Report (TAR)","Ref_EF_IPCC_GWP_2001","Ref_EF_IPCC_GWP_2007"))),2,0)</f>
        <v>1.0000000000</v>
      </c>
      <c r="AT55" s="62" t="str">
        <f t="shared" si="6"/>
        <v>Ref_DD_vehicle_Passenger_</v>
      </c>
      <c r="AU55" s="62" t="str">
        <f t="shared" si="7"/>
        <v>#REF!</v>
      </c>
      <c r="AV55" s="62" t="str">
        <f t="shared" si="8"/>
        <v>#REF!</v>
      </c>
      <c r="AW55" s="62" t="str">
        <f t="shared" si="9"/>
        <v>#REF!</v>
      </c>
      <c r="AX55" s="62" t="str">
        <f t="shared" si="10"/>
        <v>#REF!</v>
      </c>
      <c r="AY55" s="62" t="str">
        <f t="shared" si="11"/>
        <v>FALSE</v>
      </c>
      <c r="AZ55" s="62" t="str">
        <f t="shared" si="12"/>
        <v/>
      </c>
      <c r="BA55" s="62" t="str">
        <f t="shared" si="13"/>
        <v/>
      </c>
      <c r="BB55" s="62" t="str">
        <f t="shared" si="14"/>
        <v/>
      </c>
      <c r="BC55" s="62" t="str">
        <f t="shared" si="15"/>
        <v/>
      </c>
      <c r="BD55" s="62" t="str">
        <f t="shared" si="16"/>
        <v/>
      </c>
      <c r="BE55" s="62" t="str">
        <f t="shared" si="17"/>
        <v/>
      </c>
      <c r="BF55" s="62" t="str">
        <f t="shared" si="18"/>
        <v/>
      </c>
      <c r="BG55" s="62" t="str">
        <f t="shared" si="19"/>
        <v/>
      </c>
      <c r="BH55" s="62" t="str">
        <f t="shared" si="20"/>
        <v/>
      </c>
      <c r="BI55" s="62" t="str">
        <f t="shared" si="21"/>
        <v/>
      </c>
      <c r="BJ55" s="62" t="str">
        <f t="shared" si="22"/>
        <v/>
      </c>
      <c r="BK55" s="62" t="str">
        <f t="shared" si="23"/>
        <v/>
      </c>
      <c r="BL55" s="62" t="str">
        <f t="shared" si="24"/>
        <v/>
      </c>
      <c r="BM55" s="63" t="str">
        <f t="shared" si="25"/>
        <v/>
      </c>
      <c r="BN55" s="62" t="str">
        <f t="shared" si="26"/>
        <v/>
      </c>
      <c r="BO55" s="62" t="str">
        <f t="shared" si="27"/>
        <v/>
      </c>
      <c r="BP55" s="62" t="str">
        <f t="shared" si="28"/>
        <v/>
      </c>
      <c r="BQ55" s="62" t="str">
        <f t="shared" si="29"/>
        <v/>
      </c>
      <c r="BR55" s="62" t="str">
        <f t="shared" si="30"/>
        <v/>
      </c>
      <c r="BS55" s="62" t="str">
        <f t="shared" si="31"/>
        <v/>
      </c>
      <c r="BT55" s="62" t="str">
        <f t="shared" si="32"/>
        <v/>
      </c>
      <c r="BU55" s="62" t="str">
        <f t="shared" si="33"/>
        <v/>
      </c>
      <c r="BV55" s="62" t="str">
        <f t="shared" si="34"/>
        <v/>
      </c>
      <c r="BW55" s="62" t="str">
        <f t="shared" si="35"/>
        <v/>
      </c>
      <c r="BX55" s="62" t="str">
        <f t="shared" si="36"/>
        <v/>
      </c>
      <c r="BY55" s="62" t="str">
        <f t="shared" si="37"/>
        <v/>
      </c>
      <c r="BZ55" s="62" t="str">
        <f t="shared" si="38"/>
        <v/>
      </c>
      <c r="CA55" s="62" t="str">
        <f t="shared" si="39"/>
        <v/>
      </c>
      <c r="CB55" s="62" t="str">
        <f t="shared" si="40"/>
        <v/>
      </c>
      <c r="CC55" s="62" t="str">
        <f t="shared" si="41"/>
        <v/>
      </c>
      <c r="CD55" s="62" t="str">
        <f t="shared" si="42"/>
        <v/>
      </c>
      <c r="CE55" s="62" t="str">
        <f t="shared" si="43"/>
        <v/>
      </c>
      <c r="CF55" s="62" t="str">
        <f t="shared" si="44"/>
        <v/>
      </c>
      <c r="CG55" s="62" t="str">
        <f t="shared" si="45"/>
        <v/>
      </c>
      <c r="CH55" s="62" t="str">
        <f t="shared" si="46"/>
        <v/>
      </c>
      <c r="CI55" s="62" t="str">
        <f t="shared" si="47"/>
        <v/>
      </c>
      <c r="CJ55" s="62" t="str">
        <f t="shared" si="48"/>
        <v/>
      </c>
      <c r="CK55" s="62" t="str">
        <f t="shared" si="49"/>
        <v/>
      </c>
      <c r="CL55" s="62" t="str">
        <f t="shared" si="50"/>
        <v/>
      </c>
      <c r="CM55" s="62" t="str">
        <f t="shared" si="51"/>
        <v/>
      </c>
      <c r="CN55" s="62" t="str">
        <f t="shared" si="52"/>
        <v/>
      </c>
      <c r="CO55" s="62" t="str">
        <f t="shared" si="53"/>
        <v/>
      </c>
      <c r="CP55" s="64" t="str">
        <f t="shared" si="54"/>
        <v>Ref_DD_DistanceUnit</v>
      </c>
      <c r="CQ55" s="62" t="str">
        <f t="shared" si="55"/>
        <v/>
      </c>
      <c r="CR55" s="64" t="str">
        <f t="shared" si="56"/>
        <v/>
      </c>
      <c r="CS55" s="65"/>
      <c r="CT55" s="8"/>
      <c r="CU55" s="8"/>
      <c r="CV55" s="8"/>
      <c r="CW55" s="8"/>
      <c r="CX55" s="8"/>
      <c r="CY55" s="8"/>
      <c r="CZ55" s="8"/>
      <c r="DA55" s="8"/>
      <c r="DB55" s="8"/>
      <c r="DC55" s="8"/>
      <c r="DD55" s="8"/>
      <c r="DE55" s="8"/>
      <c r="DF55" s="8"/>
      <c r="DG55" s="8"/>
      <c r="DH55" s="8"/>
      <c r="DI55" s="8"/>
      <c r="DJ55" s="8"/>
      <c r="DK55" s="8"/>
      <c r="DL55" s="8"/>
    </row>
    <row r="56" ht="18.0" customHeight="1">
      <c r="A56" s="8"/>
      <c r="B56" s="87"/>
      <c r="C56" s="79"/>
      <c r="D56" s="79"/>
      <c r="E56" s="79"/>
      <c r="F56" s="79"/>
      <c r="G56" s="79"/>
      <c r="H56" s="79"/>
      <c r="I56" s="80"/>
      <c r="J56" s="80"/>
      <c r="K56" s="80"/>
      <c r="L56" s="79"/>
      <c r="M56" s="79"/>
      <c r="N56" s="80"/>
      <c r="O56" s="79"/>
      <c r="P56" s="81"/>
      <c r="Q56" s="82" t="str">
        <f t="shared" si="1"/>
        <v/>
      </c>
      <c r="R56" s="82" t="str">
        <f t="shared" si="2"/>
        <v/>
      </c>
      <c r="S56" s="82" t="str">
        <f t="shared" si="3"/>
        <v/>
      </c>
      <c r="T56" s="82" t="str">
        <f t="shared" si="4"/>
        <v>0</v>
      </c>
      <c r="U56" s="83" t="str">
        <f t="shared" si="5"/>
        <v/>
      </c>
      <c r="V56" s="60" t="str">
        <f>IF(OR($G56="Fuel Use",$G56="Fuel Use and Vehicle Distance"),VLOOKUP($M56,INDIRECT("Ref_EF_ByFuel"&amp;"_"&amp;$D56),3,0),IF(AND($G56="Vehicle Distance (e.g. Road Transport)",$D56="UK"),VLOOKUP($H56,Ref_EF_Vehicle_Distance_UK,3,0),IF(AND($G56="Vehicle Distance (e.g. Road Transport)",OR($D56="US",$D56="Other")),VLOOKUP($H56,INDIRECT("Ref_EF_Vehicle_Distance"&amp;"_"&amp;$D56),15,0),IF(AND($G56="Vehicle Distance (e.g. Road Transport)",ISBLANK($N56),ISBLANK($O56)),VLOOKUP($H56,INDIRECT("Ref_EF_Vehicle_Distance"&amp;"_"&amp;$D56),15,0),IF($G56="Weight Distance (e.g. Freight Transport)",VLOOKUP($H56,INDIRECT("Ref_EF_Weight_Distance"&amp;"_"&amp;$D56),3,0),IF($G56="Custom Vehicle",VLOOKUP($H56,Tbl_vehical_Settings,2,0),IF($G56="Custom Fuel",VLOOKUP($M56,Tbl_Fuel_Settings,2,0),$AU56)))))))</f>
        <v>#REF!</v>
      </c>
      <c r="W56" s="60" t="str">
        <f>IF(OR($G56="Fuel Use",$G56="Fuel Use and Vehicle Distance"),VLOOKUP($M56,INDIRECT("Ref_EF_ByFuel"&amp;"_"&amp;$D56),5,0),IF(AND($G56="Vehicle Distance (e.g. Road Transport)",$D56="UK"),VLOOKUP($H56,Ref_EF_Vehicle_Distance_UK,5,0),IF(AND($G56="Vehicle Distance (e.g. Road Transport)",OR($D56="US",$D56="Other")),VLOOKUP($H56,INDIRECT("Ref_EF_Vehicle_Distance"&amp;"_"&amp;$D56),17,0),IF(AND($G56="Vehicle Distance (e.g. Road Transport)",ISBLANK($N56),ISBLANK($O56)),VLOOKUP($H56,INDIRECT("Ref_EF_Vehicle_Distance"&amp;"_"&amp;$D56),17,0),IF($G56="Weight Distance (e.g. Freight Transport)",VLOOKUP($H56,INDIRECT("Ref_EF_Weight_Distance"&amp;"_"&amp;$D56),5,0),IF($G56="Custom Vehicle",VLOOKUP($H56,Tbl_vehical_Settings,6,0),IF($G56="Custom Fuel",VLOOKUP($M56,Tbl_Fuel_Settings,6,0),$AV56)))))))</f>
        <v>#REF!</v>
      </c>
      <c r="X56" s="60" t="str">
        <f>IF(OR($G56="Fuel Use",$G56="Fuel Use and Vehicle Distance"),VLOOKUP($M56,INDIRECT("Ref_EF_ByFuel"&amp;"_"&amp;$D56),6,0),IF(AND($G56="Vehicle Distance (e.g. Road Transport)",$D56="UK"),VLOOKUP($H56,Ref_EF_Vehicle_Distance_UK,6,0),IF(AND($G56="Vehicle Distance (e.g. Road Transport)",OR($D56="US",$D56="Other")),VLOOKUP($H56,INDIRECT("Ref_EF_Vehicle_Distance"&amp;"_"&amp;$D56),18,0),IF(AND($G56="Vehicle Distance (e.g. Road Transport)",ISBLANK($N56),ISBLANK($O56)),VLOOKUP($H56,INDIRECT("Ref_EF_Vehicle_Distance"&amp;"_"&amp;$D56),18,0),IF($G56="Weight Distance (e.g. Freight Transport)",VLOOKUP($H56,INDIRECT("Ref_EF_Weight_Distance"&amp;"_"&amp;$D56),6,0),IF($G56="Custom Vehicle",VLOOKUP($H56,Tbl_vehical_Settings,7,0),IF($G56="Custom Fuel",VLOOKUP($M56,Tbl_Fuel_Settings,7,0),$AW56)))))))</f>
        <v>#REF!</v>
      </c>
      <c r="Y56" s="60" t="str">
        <f>IF(OR($G56="Fuel Use",$G56="Fuel Use and Vehicle Distance"),VLOOKUP($M56,INDIRECT("Ref_EF_ByFuel"&amp;"_"&amp;$D56),4,0),IF(AND($G56="Vehicle Distance (e.g. Road Transport)",$D56="UK"),VLOOKUP($H56,Ref_EF_Vehicle_Distance_UK,4,0),IF(AND($G56="Vehicle Distance (e.g. Road Transport)",OR($D56="US",$D56="Other")),VLOOKUP($H56,INDIRECT("Ref_EF_Vehicle_Distance"&amp;"_"&amp;$D56),16,0),IF(AND($G56="Vehicle Distance (e.g. Road Transport)",ISBLANK($N56),ISBLANK($O56)),VLOOKUP($H56,INDIRECT("Ref_EF_Vehicle_Distance"&amp;"_"&amp;$D56),16,0),IF($G56="Weight Distance (e.g. Freight Transport)",VLOOKUP($H56,INDIRECT("Ref_EF_Weight_Distance"&amp;"_"&amp;$D56),4,0),IF($G56="Custom Vehicle",VLOOKUP($H56,Tbl_vehical_Settings,5,0),IF($G56="Custom Fuel",VLOOKUP($M56,Tbl_Fuel_Settings,5,0),$AX56)))))))</f>
        <v>#REF!</v>
      </c>
      <c r="Z56" s="60" t="str">
        <f>IF(OR($G56="Fuel Use",$G56="Fuel Use and Vehicle Distance"),VLOOKUP($M56,INDIRECT("Ref_EF_ByFuel"&amp;"_"&amp;$D56),5,0),IF(AND($G56="Vehicle Distance (e.g. Road Transport)",$D56="UK"),VLOOKUP($H56,Ref_EF_Vehicle_Distance_UK,5,0),IF(AND($G56="Vehicle Distance (e.g. Road Transport)",OR($D56="US",$D56="Other")),VLOOKUP($H56,INDIRECT("Ref_EF_Vehicle_Distance"&amp;"_"&amp;$D56),17,0),IF(AND($G56="Vehicle Distance (e.g. Road Transport)",ISBLANK($N56),ISBLANK($O56)),VLOOKUP($H56,INDIRECT("Ref_EF_Vehicle_Distance"&amp;"_"&amp;$D56),17,0),IF($G56="Weight Distance (e.g. Freight Transport)",VLOOKUP($H56,INDIRECT("Ref_EF_Weight_Distance"&amp;"_"&amp;$D56),5,0),IF($G56="Custom Vehicle",VLOOKUP($H56,Tbl_vehical_Settings,6,0),IF($G56="Custom Fuel",VLOOKUP($M56,Tbl_Fuel_Settings,6,0),$AV56)))))))</f>
        <v>#REF!</v>
      </c>
      <c r="AA56" s="60" t="str">
        <f>IF(OR($G56="Fuel Use",$G56="Fuel Use and Vehicle Distance"),VLOOKUP($M56,INDIRECT("Ref_EF_ByFuel"&amp;"_"&amp;$D56),6,0),IF(AND($G56="Vehicle Distance (e.g. Road Transport)",$D56="UK"),VLOOKUP($H56,Ref_EF_Vehicle_Distance_UK,6,0),IF(AND($G56="Vehicle Distance (e.g. Road Transport)",OR($D56="US",$D56="Other")),VLOOKUP($H56,INDIRECT("Ref_EF_Vehicle_Distance"&amp;"_"&amp;$D56),18,0),IF(AND($G56="Vehicle Distance (e.g. Road Transport)",ISBLANK($N56),ISBLANK($O56)),VLOOKUP($H56,INDIRECT("Ref_EF_Vehicle_Distance"&amp;"_"&amp;$D56),18,0),IF($G56="Weight Distance (e.g. Freight Transport)",VLOOKUP($H56,INDIRECT("Ref_EF_Weight_Distance"&amp;"_"&amp;$D56),6,0),IF($G56="Custom Vehicle",VLOOKUP($H56,Tbl_vehical_Settings,7,0),IF($G56="Custom Fuel",VLOOKUP($M56,Tbl_Fuel_Settings,7,0),$AW56)))))))</f>
        <v>#REF!</v>
      </c>
      <c r="AB56" s="60" t="str">
        <f>IF($G56="Fuel Use",VLOOKUP($H56,INDIRECT("Ref_EF_ByFuel_CH4"&amp;"_"&amp;$D56),3,0),
IF($G56="Fuel Use and Vehicle Distance",VLOOKUP($H56,INDIRECT("Ref_EF_Vehicle_Distance"&amp;"_"&amp;$D56),3,0),IF($G56="Vehicle Distance (e.g. Road Transport)",VLOOKUP($H56,INDIRECT("Ref_EF_Vehicle_Distance"&amp;"_"&amp;$D56),IF($D56="UK",7,3),0),IF($G56="Weight Distance (e.g. Freight Transport)",VLOOKUP(VLOOKUP($H56,INDIRECT("Ref_EF_Weight_Distance"&amp;"_"&amp;$D56),8,0),INDIRECT("Ref_EF_Weight_Distance_CH4"&amp;"_"&amp;$D56),3,0),IF($G56="Custom Vehicle",VLOOKUP($H56,Tbl_vehical_Settings,3,0),IF($G56="Custom Fuel",VLOOKUP($M56,Tbl_Fuel_Settings,3,0),VLOOKUP($H56,INDIRECT("Ref_EF_Public_Transport"&amp;"_"&amp;$D56),7,0)))))))</f>
        <v>#REF!</v>
      </c>
      <c r="AC56" s="60" t="str">
        <f>IF($G56="Fuel Use",VLOOKUP($H56,INDIRECT("Ref_EF_ByFuel_CH4"&amp;"_"&amp;$D56),4,0),
IF($G56="Fuel Use and Vehicle Distance",VLOOKUP($H56,INDIRECT("Ref_EF_Vehicle_Distance"&amp;"_"&amp;$D56),4,0),IF($G56="Vehicle Distance (e.g. Road Transport)",VLOOKUP($H56,INDIRECT("Ref_EF_Vehicle_Distance"&amp;"_"&amp;$D56),IF($D56="UK",8,4),0),IF($G56="Weight Distance (e.g. Freight Transport)",VLOOKUP(VLOOKUP($H56,INDIRECT("Ref_EF_Weight_Distance"&amp;"_"&amp;$D56),8,0),INDIRECT("Ref_EF_Weight_Distance_CH4"&amp;"_"&amp;$D56),4,0),IF($G56="Custom Vehicle",VLOOKUP($H56,Tbl_vehical_Settings,6,0),IF($G56="Custom Fuel",VLOOKUP($M56,Tbl_Fuel_Settings,6,0),VLOOKUP($H56,INDIRECT("Ref_EF_Public_Transport"&amp;"_"&amp;$D56),8,0)))))))</f>
        <v>#REF!</v>
      </c>
      <c r="AD56" s="60" t="str">
        <f>IF($G56="Fuel Use",VLOOKUP($H56,INDIRECT("Ref_EF_ByFuel_CH4"&amp;"_"&amp;$D56),5,0),
IF($G56="Fuel Use and Vehicle Distance",VLOOKUP($H56,INDIRECT("Ref_EF_Vehicle_Distance"&amp;"_"&amp;$D56),5,0),IF($G56="Vehicle Distance (e.g. Road Transport)",VLOOKUP($H56,INDIRECT("Ref_EF_Vehicle_Distance"&amp;"_"&amp;$D56),IF($D56="UK",9,5),0),IF($G56="Weight Distance (e.g. Freight Transport)",VLOOKUP(VLOOKUP($H56,INDIRECT("Ref_EF_Weight_Distance"&amp;"_"&amp;$D56),8,0),INDIRECT("Ref_EF_Weight_Distance_CH4"&amp;"_"&amp;$D56),5,0),IF($G56="Custom Vehicle",VLOOKUP($H56,Tbl_vehical_Settings,7,0),IF($G56="Custom Fuel",VLOOKUP($M56,Tbl_Fuel_Settings,7,0),VLOOKUP($H56,INDIRECT("Ref_EF_Public_Transport"&amp;"_"&amp;$D56),9,0)))))))</f>
        <v>#REF!</v>
      </c>
      <c r="AE56" s="60" t="str">
        <f>IF($G56="Fuel Use",VLOOKUP($H56,INDIRECT("Ref_EF_ByFuel_CH4"&amp;"_"&amp;$D56),6,0),
IF($G56="Fuel Use and Vehicle Distance",VLOOKUP($H56,INDIRECT("Ref_EF_Vehicle_Distance"&amp;"_"&amp;$D56),6,0),IF($G56="Vehicle Distance (e.g. Road Transport)",VLOOKUP($H56,INDIRECT("Ref_EF_Vehicle_Distance"&amp;"_"&amp;$D56),IF($D56="UK",10,6),0),IF($G56="Weight Distance (e.g. Freight Transport)",VLOOKUP(VLOOKUP($H56,INDIRECT("Ref_EF_Weight_Distance"&amp;"_"&amp;$D56),8,0),INDIRECT("Ref_EF_Weight_Distance_CH4"&amp;"_"&amp;$D56),6,0),IF($G56="Custom Vehicle",VLOOKUP($H56,Tbl_vehical_Settings,4,0),IF($G56="Custom Fuel",VLOOKUP($M56,Tbl_Fuel_Settings,4,0),VLOOKUP($H56,INDIRECT("Ref_EF_Public_Transport"&amp;"_"&amp;$D56),10,0)))))))</f>
        <v>#REF!</v>
      </c>
      <c r="AF56" s="60" t="str">
        <f>IF($G56="Fuel Use",VLOOKUP($H56,INDIRECT("Ref_EF_ByFuel_CH4"&amp;"_"&amp;$D56),7,0),
IF($G56="Fuel Use and Vehicle Distance",VLOOKUP($H56,INDIRECT("Ref_EF_Vehicle_Distance"&amp;"_"&amp;$D56),7,0),IF($G56="Vehicle Distance (e.g. Road Transport)",VLOOKUP($H56,INDIRECT("Ref_EF_Vehicle_Distance"&amp;"_"&amp;$D56),IF($D56="UK",11,7),0),IF($G56="Weight Distance (e.g. Freight Transport)",VLOOKUP(VLOOKUP($H56,INDIRECT("Ref_EF_Weight_Distance"&amp;"_"&amp;$D56),8,0),INDIRECT("Ref_EF_Weight_Distance_CH4"&amp;"_"&amp;$D56),7,0),IF($G56="Custom Vehicle",VLOOKUP($H56,Tbl_vehical_Settings,6,0),IF($G56="Custom Fuel",VLOOKUP($M56,Tbl_Fuel_Settings,6,0),VLOOKUP($H56,INDIRECT("Ref_EF_Public_Transport"&amp;"_"&amp;$D56),11,0)))))))</f>
        <v>#REF!</v>
      </c>
      <c r="AG56" s="60" t="str">
        <f>IF($G56="Fuel Use",VLOOKUP($H56,INDIRECT("Ref_EF_ByFuel_CH4"&amp;"_"&amp;$D56),8,0),
IF($G56="Fuel Use and Vehicle Distance",VLOOKUP($H56,INDIRECT("Ref_EF_Vehicle_Distance"&amp;"_"&amp;$D56),8,0),IF($G56="Vehicle Distance (e.g. Road Transport)",VLOOKUP($H56,INDIRECT("Ref_EF_Vehicle_Distance"&amp;"_"&amp;$D56),IF($D56="UK",12,8),0),IF($G56="Weight Distance (e.g. Freight Transport)",VLOOKUP(VLOOKUP($H56,INDIRECT("Ref_EF_Weight_Distance"&amp;"_"&amp;$D56),8,0),INDIRECT("Ref_EF_Weight_Distance_CH4"&amp;"_"&amp;$D56),8,0),IF($G56="Custom Vehicle",VLOOKUP($H56,Tbl_vehical_Settings,7,0),IF($G56="Custom Fuel",VLOOKUP($M56,Tbl_Fuel_Settings,7,0),VLOOKUP($H56,INDIRECT("Ref_EF_Public_Transport"&amp;"_"&amp;$D56),12,0)))))))</f>
        <v>#REF!</v>
      </c>
      <c r="AH56" s="60" t="str">
        <f t="array" ref="AH56">INDEX(Ref_Master_Unit_Table,MATCH($W56,REF_To_Unit,0),MATCH('Reference - Lookup and Unit'!$A$11,Ref_From_Units,0))</f>
        <v>#REF!</v>
      </c>
      <c r="AI56" s="60" t="str">
        <f t="array" ref="AI56">INDEX(Ref_Master_Unit_Table,MATCH(IF(AND($D56="UK",$G56="Vehicle Distance (e.g. Road Transport)"),$L56,IF(ISBLANK($O56),$L56,$O56)),Ref_From_Units,0),MATCH($X56,REF_To_Unit,0))</f>
        <v>#N/A</v>
      </c>
      <c r="AJ56" s="60" t="str">
        <f t="array" ref="AJ56">INDEX(Ref_Master_Unit_Table,MATCH($Z56,REF_To_Unit,0),MATCH('Reference - Lookup and Unit'!$A$11,Ref_From_Units,0))</f>
        <v>#REF!</v>
      </c>
      <c r="AK56" s="60" t="str">
        <f t="array" ref="AK56">INDEX(Ref_Master_Unit_Table,MATCH(IF(AND($D56="UK",$G56="Vehicle Distance (e.g. Road Transport)"),$L56,IF(ISBLANK($O56),$L56,$O56)),Ref_From_Units,0),MATCH($AA56,REF_To_Unit,0))</f>
        <v>#N/A</v>
      </c>
      <c r="AL56" s="60" t="str">
        <f t="array" ref="AL56">INDEX(Ref_Master_Unit_Table,MATCH($AC56,REF_To_Unit,0),MATCH('Reference - Lookup and Unit'!$A$11,Ref_From_Units,0))</f>
        <v>#REF!</v>
      </c>
      <c r="AM56" s="60" t="str">
        <f t="array" ref="AM56">INDEX(Ref_Master_Unit_Table,MATCH(IF(OR($G56="Fuel Use",$G56="Custom Fuel"),$O56,$L56),Ref_From_Units,0),MATCH($AD56,REF_To_Unit,0))</f>
        <v>#N/A</v>
      </c>
      <c r="AN56" s="60" t="str">
        <f t="array" ref="AN56">INDEX(Ref_Master_Unit_Table,MATCH($AF56,REF_To_Unit,0),MATCH('Reference - Lookup and Unit'!$A$11,Ref_From_Units,0))</f>
        <v>#REF!</v>
      </c>
      <c r="AO56" s="60" t="str">
        <f t="array" ref="AO56">INDEX(Ref_Master_Unit_Table,MATCH(IF(OR($G56="Fuel Use",$G56="Custom Fuel"),$O56,$L56),Ref_From_Units,0),MATCH($AD56,REF_To_Unit,0))</f>
        <v>#N/A</v>
      </c>
      <c r="AP56" s="60" t="str">
        <f>VLOOKUP("CO2",INDIRECT(IF(Setting_IPCC_GWP_VERSION="1995 IPCC Second Assessment Report (SAR)","Ref_EF_IPCC_GWP_95",IF(Setting_IPCC_GWP_VERSION="2001 IPCC Third Assessment Report (TAR)","Ref_EF_IPCC_GWP_2001","Ref_EF_IPCC_GWP_2007"))),2,0)</f>
        <v>1.0000000000</v>
      </c>
      <c r="AQ5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6" s="61" t="str">
        <f>VLOOKUP("Biofuel CO2",INDIRECT(IF(Setting_IPCC_GWP_VERSION="1995 IPCC Second Assessment Report (SAR)","Ref_EF_IPCC_GWP_95",IF(Setting_IPCC_GWP_VERSION="2001 IPCC Third Assessment Report (TAR)","Ref_EF_IPCC_GWP_2001","Ref_EF_IPCC_GWP_2007"))),2,0)</f>
        <v>1.0000000000</v>
      </c>
      <c r="AT56" s="62" t="str">
        <f t="shared" si="6"/>
        <v>Ref_DD_vehicle_Passenger_</v>
      </c>
      <c r="AU56" s="62" t="str">
        <f t="shared" si="7"/>
        <v>#REF!</v>
      </c>
      <c r="AV56" s="62" t="str">
        <f t="shared" si="8"/>
        <v>#REF!</v>
      </c>
      <c r="AW56" s="62" t="str">
        <f t="shared" si="9"/>
        <v>#REF!</v>
      </c>
      <c r="AX56" s="62" t="str">
        <f t="shared" si="10"/>
        <v>#REF!</v>
      </c>
      <c r="AY56" s="62" t="str">
        <f t="shared" si="11"/>
        <v>FALSE</v>
      </c>
      <c r="AZ56" s="62" t="str">
        <f t="shared" si="12"/>
        <v/>
      </c>
      <c r="BA56" s="62" t="str">
        <f t="shared" si="13"/>
        <v/>
      </c>
      <c r="BB56" s="62" t="str">
        <f t="shared" si="14"/>
        <v/>
      </c>
      <c r="BC56" s="62" t="str">
        <f t="shared" si="15"/>
        <v/>
      </c>
      <c r="BD56" s="62" t="str">
        <f t="shared" si="16"/>
        <v/>
      </c>
      <c r="BE56" s="62" t="str">
        <f t="shared" si="17"/>
        <v/>
      </c>
      <c r="BF56" s="62" t="str">
        <f t="shared" si="18"/>
        <v/>
      </c>
      <c r="BG56" s="62" t="str">
        <f t="shared" si="19"/>
        <v/>
      </c>
      <c r="BH56" s="62" t="str">
        <f t="shared" si="20"/>
        <v/>
      </c>
      <c r="BI56" s="62" t="str">
        <f t="shared" si="21"/>
        <v/>
      </c>
      <c r="BJ56" s="62" t="str">
        <f t="shared" si="22"/>
        <v/>
      </c>
      <c r="BK56" s="62" t="str">
        <f t="shared" si="23"/>
        <v/>
      </c>
      <c r="BL56" s="62" t="str">
        <f t="shared" si="24"/>
        <v/>
      </c>
      <c r="BM56" s="63" t="str">
        <f t="shared" si="25"/>
        <v/>
      </c>
      <c r="BN56" s="62" t="str">
        <f t="shared" si="26"/>
        <v/>
      </c>
      <c r="BO56" s="62" t="str">
        <f t="shared" si="27"/>
        <v/>
      </c>
      <c r="BP56" s="62" t="str">
        <f t="shared" si="28"/>
        <v/>
      </c>
      <c r="BQ56" s="62" t="str">
        <f t="shared" si="29"/>
        <v/>
      </c>
      <c r="BR56" s="62" t="str">
        <f t="shared" si="30"/>
        <v/>
      </c>
      <c r="BS56" s="62" t="str">
        <f t="shared" si="31"/>
        <v/>
      </c>
      <c r="BT56" s="62" t="str">
        <f t="shared" si="32"/>
        <v/>
      </c>
      <c r="BU56" s="62" t="str">
        <f t="shared" si="33"/>
        <v/>
      </c>
      <c r="BV56" s="62" t="str">
        <f t="shared" si="34"/>
        <v/>
      </c>
      <c r="BW56" s="62" t="str">
        <f t="shared" si="35"/>
        <v/>
      </c>
      <c r="BX56" s="62" t="str">
        <f t="shared" si="36"/>
        <v/>
      </c>
      <c r="BY56" s="62" t="str">
        <f t="shared" si="37"/>
        <v/>
      </c>
      <c r="BZ56" s="62" t="str">
        <f t="shared" si="38"/>
        <v/>
      </c>
      <c r="CA56" s="62" t="str">
        <f t="shared" si="39"/>
        <v/>
      </c>
      <c r="CB56" s="62" t="str">
        <f t="shared" si="40"/>
        <v/>
      </c>
      <c r="CC56" s="62" t="str">
        <f t="shared" si="41"/>
        <v/>
      </c>
      <c r="CD56" s="62" t="str">
        <f t="shared" si="42"/>
        <v/>
      </c>
      <c r="CE56" s="62" t="str">
        <f t="shared" si="43"/>
        <v/>
      </c>
      <c r="CF56" s="62" t="str">
        <f t="shared" si="44"/>
        <v/>
      </c>
      <c r="CG56" s="62" t="str">
        <f t="shared" si="45"/>
        <v/>
      </c>
      <c r="CH56" s="62" t="str">
        <f t="shared" si="46"/>
        <v/>
      </c>
      <c r="CI56" s="62" t="str">
        <f t="shared" si="47"/>
        <v/>
      </c>
      <c r="CJ56" s="62" t="str">
        <f t="shared" si="48"/>
        <v/>
      </c>
      <c r="CK56" s="62" t="str">
        <f t="shared" si="49"/>
        <v/>
      </c>
      <c r="CL56" s="62" t="str">
        <f t="shared" si="50"/>
        <v/>
      </c>
      <c r="CM56" s="62" t="str">
        <f t="shared" si="51"/>
        <v/>
      </c>
      <c r="CN56" s="62" t="str">
        <f t="shared" si="52"/>
        <v/>
      </c>
      <c r="CO56" s="62" t="str">
        <f t="shared" si="53"/>
        <v/>
      </c>
      <c r="CP56" s="64" t="str">
        <f t="shared" si="54"/>
        <v>Ref_DD_DistanceUnit</v>
      </c>
      <c r="CQ56" s="62" t="str">
        <f t="shared" si="55"/>
        <v/>
      </c>
      <c r="CR56" s="64" t="str">
        <f t="shared" si="56"/>
        <v/>
      </c>
      <c r="CS56" s="65"/>
      <c r="CT56" s="8"/>
      <c r="CU56" s="8"/>
      <c r="CV56" s="8"/>
      <c r="CW56" s="8"/>
      <c r="CX56" s="8"/>
      <c r="CY56" s="8"/>
      <c r="CZ56" s="8"/>
      <c r="DA56" s="8"/>
      <c r="DB56" s="8"/>
      <c r="DC56" s="8"/>
      <c r="DD56" s="8"/>
      <c r="DE56" s="8"/>
      <c r="DF56" s="8"/>
      <c r="DG56" s="8"/>
      <c r="DH56" s="8"/>
      <c r="DI56" s="8"/>
      <c r="DJ56" s="8"/>
      <c r="DK56" s="8"/>
      <c r="DL56" s="8"/>
    </row>
    <row r="57" ht="18.0" customHeight="1">
      <c r="A57" s="8"/>
      <c r="B57" s="87"/>
      <c r="C57" s="79"/>
      <c r="D57" s="79"/>
      <c r="E57" s="79"/>
      <c r="F57" s="79"/>
      <c r="G57" s="79"/>
      <c r="H57" s="79"/>
      <c r="I57" s="80"/>
      <c r="J57" s="80"/>
      <c r="K57" s="80"/>
      <c r="L57" s="79"/>
      <c r="M57" s="79"/>
      <c r="N57" s="80"/>
      <c r="O57" s="79"/>
      <c r="P57" s="81"/>
      <c r="Q57" s="82" t="str">
        <f t="shared" si="1"/>
        <v/>
      </c>
      <c r="R57" s="82" t="str">
        <f t="shared" si="2"/>
        <v/>
      </c>
      <c r="S57" s="82" t="str">
        <f t="shared" si="3"/>
        <v/>
      </c>
      <c r="T57" s="82" t="str">
        <f t="shared" si="4"/>
        <v>0</v>
      </c>
      <c r="U57" s="83" t="str">
        <f t="shared" si="5"/>
        <v/>
      </c>
      <c r="V57" s="60" t="str">
        <f>IF(OR($G57="Fuel Use",$G57="Fuel Use and Vehicle Distance"),VLOOKUP($M57,INDIRECT("Ref_EF_ByFuel"&amp;"_"&amp;$D57),3,0),IF(AND($G57="Vehicle Distance (e.g. Road Transport)",$D57="UK"),VLOOKUP($H57,Ref_EF_Vehicle_Distance_UK,3,0),IF(AND($G57="Vehicle Distance (e.g. Road Transport)",OR($D57="US",$D57="Other")),VLOOKUP($H57,INDIRECT("Ref_EF_Vehicle_Distance"&amp;"_"&amp;$D57),15,0),IF(AND($G57="Vehicle Distance (e.g. Road Transport)",ISBLANK($N57),ISBLANK($O57)),VLOOKUP($H57,INDIRECT("Ref_EF_Vehicle_Distance"&amp;"_"&amp;$D57),15,0),IF($G57="Weight Distance (e.g. Freight Transport)",VLOOKUP($H57,INDIRECT("Ref_EF_Weight_Distance"&amp;"_"&amp;$D57),3,0),IF($G57="Custom Vehicle",VLOOKUP($H57,Tbl_vehical_Settings,2,0),IF($G57="Custom Fuel",VLOOKUP($M57,Tbl_Fuel_Settings,2,0),$AU57)))))))</f>
        <v>#REF!</v>
      </c>
      <c r="W57" s="60" t="str">
        <f>IF(OR($G57="Fuel Use",$G57="Fuel Use and Vehicle Distance"),VLOOKUP($M57,INDIRECT("Ref_EF_ByFuel"&amp;"_"&amp;$D57),5,0),IF(AND($G57="Vehicle Distance (e.g. Road Transport)",$D57="UK"),VLOOKUP($H57,Ref_EF_Vehicle_Distance_UK,5,0),IF(AND($G57="Vehicle Distance (e.g. Road Transport)",OR($D57="US",$D57="Other")),VLOOKUP($H57,INDIRECT("Ref_EF_Vehicle_Distance"&amp;"_"&amp;$D57),17,0),IF(AND($G57="Vehicle Distance (e.g. Road Transport)",ISBLANK($N57),ISBLANK($O57)),VLOOKUP($H57,INDIRECT("Ref_EF_Vehicle_Distance"&amp;"_"&amp;$D57),17,0),IF($G57="Weight Distance (e.g. Freight Transport)",VLOOKUP($H57,INDIRECT("Ref_EF_Weight_Distance"&amp;"_"&amp;$D57),5,0),IF($G57="Custom Vehicle",VLOOKUP($H57,Tbl_vehical_Settings,6,0),IF($G57="Custom Fuel",VLOOKUP($M57,Tbl_Fuel_Settings,6,0),$AV57)))))))</f>
        <v>#REF!</v>
      </c>
      <c r="X57" s="60" t="str">
        <f>IF(OR($G57="Fuel Use",$G57="Fuel Use and Vehicle Distance"),VLOOKUP($M57,INDIRECT("Ref_EF_ByFuel"&amp;"_"&amp;$D57),6,0),IF(AND($G57="Vehicle Distance (e.g. Road Transport)",$D57="UK"),VLOOKUP($H57,Ref_EF_Vehicle_Distance_UK,6,0),IF(AND($G57="Vehicle Distance (e.g. Road Transport)",OR($D57="US",$D57="Other")),VLOOKUP($H57,INDIRECT("Ref_EF_Vehicle_Distance"&amp;"_"&amp;$D57),18,0),IF(AND($G57="Vehicle Distance (e.g. Road Transport)",ISBLANK($N57),ISBLANK($O57)),VLOOKUP($H57,INDIRECT("Ref_EF_Vehicle_Distance"&amp;"_"&amp;$D57),18,0),IF($G57="Weight Distance (e.g. Freight Transport)",VLOOKUP($H57,INDIRECT("Ref_EF_Weight_Distance"&amp;"_"&amp;$D57),6,0),IF($G57="Custom Vehicle",VLOOKUP($H57,Tbl_vehical_Settings,7,0),IF($G57="Custom Fuel",VLOOKUP($M57,Tbl_Fuel_Settings,7,0),$AW57)))))))</f>
        <v>#REF!</v>
      </c>
      <c r="Y57" s="60" t="str">
        <f>IF(OR($G57="Fuel Use",$G57="Fuel Use and Vehicle Distance"),VLOOKUP($M57,INDIRECT("Ref_EF_ByFuel"&amp;"_"&amp;$D57),4,0),IF(AND($G57="Vehicle Distance (e.g. Road Transport)",$D57="UK"),VLOOKUP($H57,Ref_EF_Vehicle_Distance_UK,4,0),IF(AND($G57="Vehicle Distance (e.g. Road Transport)",OR($D57="US",$D57="Other")),VLOOKUP($H57,INDIRECT("Ref_EF_Vehicle_Distance"&amp;"_"&amp;$D57),16,0),IF(AND($G57="Vehicle Distance (e.g. Road Transport)",ISBLANK($N57),ISBLANK($O57)),VLOOKUP($H57,INDIRECT("Ref_EF_Vehicle_Distance"&amp;"_"&amp;$D57),16,0),IF($G57="Weight Distance (e.g. Freight Transport)",VLOOKUP($H57,INDIRECT("Ref_EF_Weight_Distance"&amp;"_"&amp;$D57),4,0),IF($G57="Custom Vehicle",VLOOKUP($H57,Tbl_vehical_Settings,5,0),IF($G57="Custom Fuel",VLOOKUP($M57,Tbl_Fuel_Settings,5,0),$AX57)))))))</f>
        <v>#REF!</v>
      </c>
      <c r="Z57" s="60" t="str">
        <f>IF(OR($G57="Fuel Use",$G57="Fuel Use and Vehicle Distance"),VLOOKUP($M57,INDIRECT("Ref_EF_ByFuel"&amp;"_"&amp;$D57),5,0),IF(AND($G57="Vehicle Distance (e.g. Road Transport)",$D57="UK"),VLOOKUP($H57,Ref_EF_Vehicle_Distance_UK,5,0),IF(AND($G57="Vehicle Distance (e.g. Road Transport)",OR($D57="US",$D57="Other")),VLOOKUP($H57,INDIRECT("Ref_EF_Vehicle_Distance"&amp;"_"&amp;$D57),17,0),IF(AND($G57="Vehicle Distance (e.g. Road Transport)",ISBLANK($N57),ISBLANK($O57)),VLOOKUP($H57,INDIRECT("Ref_EF_Vehicle_Distance"&amp;"_"&amp;$D57),17,0),IF($G57="Weight Distance (e.g. Freight Transport)",VLOOKUP($H57,INDIRECT("Ref_EF_Weight_Distance"&amp;"_"&amp;$D57),5,0),IF($G57="Custom Vehicle",VLOOKUP($H57,Tbl_vehical_Settings,6,0),IF($G57="Custom Fuel",VLOOKUP($M57,Tbl_Fuel_Settings,6,0),$AV57)))))))</f>
        <v>#REF!</v>
      </c>
      <c r="AA57" s="60" t="str">
        <f>IF(OR($G57="Fuel Use",$G57="Fuel Use and Vehicle Distance"),VLOOKUP($M57,INDIRECT("Ref_EF_ByFuel"&amp;"_"&amp;$D57),6,0),IF(AND($G57="Vehicle Distance (e.g. Road Transport)",$D57="UK"),VLOOKUP($H57,Ref_EF_Vehicle_Distance_UK,6,0),IF(AND($G57="Vehicle Distance (e.g. Road Transport)",OR($D57="US",$D57="Other")),VLOOKUP($H57,INDIRECT("Ref_EF_Vehicle_Distance"&amp;"_"&amp;$D57),18,0),IF(AND($G57="Vehicle Distance (e.g. Road Transport)",ISBLANK($N57),ISBLANK($O57)),VLOOKUP($H57,INDIRECT("Ref_EF_Vehicle_Distance"&amp;"_"&amp;$D57),18,0),IF($G57="Weight Distance (e.g. Freight Transport)",VLOOKUP($H57,INDIRECT("Ref_EF_Weight_Distance"&amp;"_"&amp;$D57),6,0),IF($G57="Custom Vehicle",VLOOKUP($H57,Tbl_vehical_Settings,7,0),IF($G57="Custom Fuel",VLOOKUP($M57,Tbl_Fuel_Settings,7,0),$AW57)))))))</f>
        <v>#REF!</v>
      </c>
      <c r="AB57" s="60" t="str">
        <f>IF($G57="Fuel Use",VLOOKUP($H57,INDIRECT("Ref_EF_ByFuel_CH4"&amp;"_"&amp;$D57),3,0),
IF($G57="Fuel Use and Vehicle Distance",VLOOKUP($H57,INDIRECT("Ref_EF_Vehicle_Distance"&amp;"_"&amp;$D57),3,0),IF($G57="Vehicle Distance (e.g. Road Transport)",VLOOKUP($H57,INDIRECT("Ref_EF_Vehicle_Distance"&amp;"_"&amp;$D57),IF($D57="UK",7,3),0),IF($G57="Weight Distance (e.g. Freight Transport)",VLOOKUP(VLOOKUP($H57,INDIRECT("Ref_EF_Weight_Distance"&amp;"_"&amp;$D57),8,0),INDIRECT("Ref_EF_Weight_Distance_CH4"&amp;"_"&amp;$D57),3,0),IF($G57="Custom Vehicle",VLOOKUP($H57,Tbl_vehical_Settings,3,0),IF($G57="Custom Fuel",VLOOKUP($M57,Tbl_Fuel_Settings,3,0),VLOOKUP($H57,INDIRECT("Ref_EF_Public_Transport"&amp;"_"&amp;$D57),7,0)))))))</f>
        <v>#REF!</v>
      </c>
      <c r="AC57" s="60" t="str">
        <f>IF($G57="Fuel Use",VLOOKUP($H57,INDIRECT("Ref_EF_ByFuel_CH4"&amp;"_"&amp;$D57),4,0),
IF($G57="Fuel Use and Vehicle Distance",VLOOKUP($H57,INDIRECT("Ref_EF_Vehicle_Distance"&amp;"_"&amp;$D57),4,0),IF($G57="Vehicle Distance (e.g. Road Transport)",VLOOKUP($H57,INDIRECT("Ref_EF_Vehicle_Distance"&amp;"_"&amp;$D57),IF($D57="UK",8,4),0),IF($G57="Weight Distance (e.g. Freight Transport)",VLOOKUP(VLOOKUP($H57,INDIRECT("Ref_EF_Weight_Distance"&amp;"_"&amp;$D57),8,0),INDIRECT("Ref_EF_Weight_Distance_CH4"&amp;"_"&amp;$D57),4,0),IF($G57="Custom Vehicle",VLOOKUP($H57,Tbl_vehical_Settings,6,0),IF($G57="Custom Fuel",VLOOKUP($M57,Tbl_Fuel_Settings,6,0),VLOOKUP($H57,INDIRECT("Ref_EF_Public_Transport"&amp;"_"&amp;$D57),8,0)))))))</f>
        <v>#REF!</v>
      </c>
      <c r="AD57" s="60" t="str">
        <f>IF($G57="Fuel Use",VLOOKUP($H57,INDIRECT("Ref_EF_ByFuel_CH4"&amp;"_"&amp;$D57),5,0),
IF($G57="Fuel Use and Vehicle Distance",VLOOKUP($H57,INDIRECT("Ref_EF_Vehicle_Distance"&amp;"_"&amp;$D57),5,0),IF($G57="Vehicle Distance (e.g. Road Transport)",VLOOKUP($H57,INDIRECT("Ref_EF_Vehicle_Distance"&amp;"_"&amp;$D57),IF($D57="UK",9,5),0),IF($G57="Weight Distance (e.g. Freight Transport)",VLOOKUP(VLOOKUP($H57,INDIRECT("Ref_EF_Weight_Distance"&amp;"_"&amp;$D57),8,0),INDIRECT("Ref_EF_Weight_Distance_CH4"&amp;"_"&amp;$D57),5,0),IF($G57="Custom Vehicle",VLOOKUP($H57,Tbl_vehical_Settings,7,0),IF($G57="Custom Fuel",VLOOKUP($M57,Tbl_Fuel_Settings,7,0),VLOOKUP($H57,INDIRECT("Ref_EF_Public_Transport"&amp;"_"&amp;$D57),9,0)))))))</f>
        <v>#REF!</v>
      </c>
      <c r="AE57" s="60" t="str">
        <f>IF($G57="Fuel Use",VLOOKUP($H57,INDIRECT("Ref_EF_ByFuel_CH4"&amp;"_"&amp;$D57),6,0),
IF($G57="Fuel Use and Vehicle Distance",VLOOKUP($H57,INDIRECT("Ref_EF_Vehicle_Distance"&amp;"_"&amp;$D57),6,0),IF($G57="Vehicle Distance (e.g. Road Transport)",VLOOKUP($H57,INDIRECT("Ref_EF_Vehicle_Distance"&amp;"_"&amp;$D57),IF($D57="UK",10,6),0),IF($G57="Weight Distance (e.g. Freight Transport)",VLOOKUP(VLOOKUP($H57,INDIRECT("Ref_EF_Weight_Distance"&amp;"_"&amp;$D57),8,0),INDIRECT("Ref_EF_Weight_Distance_CH4"&amp;"_"&amp;$D57),6,0),IF($G57="Custom Vehicle",VLOOKUP($H57,Tbl_vehical_Settings,4,0),IF($G57="Custom Fuel",VLOOKUP($M57,Tbl_Fuel_Settings,4,0),VLOOKUP($H57,INDIRECT("Ref_EF_Public_Transport"&amp;"_"&amp;$D57),10,0)))))))</f>
        <v>#REF!</v>
      </c>
      <c r="AF57" s="60" t="str">
        <f>IF($G57="Fuel Use",VLOOKUP($H57,INDIRECT("Ref_EF_ByFuel_CH4"&amp;"_"&amp;$D57),7,0),
IF($G57="Fuel Use and Vehicle Distance",VLOOKUP($H57,INDIRECT("Ref_EF_Vehicle_Distance"&amp;"_"&amp;$D57),7,0),IF($G57="Vehicle Distance (e.g. Road Transport)",VLOOKUP($H57,INDIRECT("Ref_EF_Vehicle_Distance"&amp;"_"&amp;$D57),IF($D57="UK",11,7),0),IF($G57="Weight Distance (e.g. Freight Transport)",VLOOKUP(VLOOKUP($H57,INDIRECT("Ref_EF_Weight_Distance"&amp;"_"&amp;$D57),8,0),INDIRECT("Ref_EF_Weight_Distance_CH4"&amp;"_"&amp;$D57),7,0),IF($G57="Custom Vehicle",VLOOKUP($H57,Tbl_vehical_Settings,6,0),IF($G57="Custom Fuel",VLOOKUP($M57,Tbl_Fuel_Settings,6,0),VLOOKUP($H57,INDIRECT("Ref_EF_Public_Transport"&amp;"_"&amp;$D57),11,0)))))))</f>
        <v>#REF!</v>
      </c>
      <c r="AG57" s="60" t="str">
        <f>IF($G57="Fuel Use",VLOOKUP($H57,INDIRECT("Ref_EF_ByFuel_CH4"&amp;"_"&amp;$D57),8,0),
IF($G57="Fuel Use and Vehicle Distance",VLOOKUP($H57,INDIRECT("Ref_EF_Vehicle_Distance"&amp;"_"&amp;$D57),8,0),IF($G57="Vehicle Distance (e.g. Road Transport)",VLOOKUP($H57,INDIRECT("Ref_EF_Vehicle_Distance"&amp;"_"&amp;$D57),IF($D57="UK",12,8),0),IF($G57="Weight Distance (e.g. Freight Transport)",VLOOKUP(VLOOKUP($H57,INDIRECT("Ref_EF_Weight_Distance"&amp;"_"&amp;$D57),8,0),INDIRECT("Ref_EF_Weight_Distance_CH4"&amp;"_"&amp;$D57),8,0),IF($G57="Custom Vehicle",VLOOKUP($H57,Tbl_vehical_Settings,7,0),IF($G57="Custom Fuel",VLOOKUP($M57,Tbl_Fuel_Settings,7,0),VLOOKUP($H57,INDIRECT("Ref_EF_Public_Transport"&amp;"_"&amp;$D57),12,0)))))))</f>
        <v>#REF!</v>
      </c>
      <c r="AH57" s="60" t="str">
        <f t="array" ref="AH57">INDEX(Ref_Master_Unit_Table,MATCH($W57,REF_To_Unit,0),MATCH('Reference - Lookup and Unit'!$A$11,Ref_From_Units,0))</f>
        <v>#REF!</v>
      </c>
      <c r="AI57" s="60" t="str">
        <f t="array" ref="AI57">INDEX(Ref_Master_Unit_Table,MATCH(IF(AND($D57="UK",$G57="Vehicle Distance (e.g. Road Transport)"),$L57,IF(ISBLANK($O57),$L57,$O57)),Ref_From_Units,0),MATCH($X57,REF_To_Unit,0))</f>
        <v>#N/A</v>
      </c>
      <c r="AJ57" s="60" t="str">
        <f t="array" ref="AJ57">INDEX(Ref_Master_Unit_Table,MATCH($Z57,REF_To_Unit,0),MATCH('Reference - Lookup and Unit'!$A$11,Ref_From_Units,0))</f>
        <v>#REF!</v>
      </c>
      <c r="AK57" s="60" t="str">
        <f t="array" ref="AK57">INDEX(Ref_Master_Unit_Table,MATCH(IF(AND($D57="UK",$G57="Vehicle Distance (e.g. Road Transport)"),$L57,IF(ISBLANK($O57),$L57,$O57)),Ref_From_Units,0),MATCH($AA57,REF_To_Unit,0))</f>
        <v>#N/A</v>
      </c>
      <c r="AL57" s="60" t="str">
        <f t="array" ref="AL57">INDEX(Ref_Master_Unit_Table,MATCH($AC57,REF_To_Unit,0),MATCH('Reference - Lookup and Unit'!$A$11,Ref_From_Units,0))</f>
        <v>#REF!</v>
      </c>
      <c r="AM57" s="60" t="str">
        <f t="array" ref="AM57">INDEX(Ref_Master_Unit_Table,MATCH(IF(OR($G57="Fuel Use",$G57="Custom Fuel"),$O57,$L57),Ref_From_Units,0),MATCH($AD57,REF_To_Unit,0))</f>
        <v>#N/A</v>
      </c>
      <c r="AN57" s="60" t="str">
        <f t="array" ref="AN57">INDEX(Ref_Master_Unit_Table,MATCH($AF57,REF_To_Unit,0),MATCH('Reference - Lookup and Unit'!$A$11,Ref_From_Units,0))</f>
        <v>#REF!</v>
      </c>
      <c r="AO57" s="60" t="str">
        <f t="array" ref="AO57">INDEX(Ref_Master_Unit_Table,MATCH(IF(OR($G57="Fuel Use",$G57="Custom Fuel"),$O57,$L57),Ref_From_Units,0),MATCH($AD57,REF_To_Unit,0))</f>
        <v>#N/A</v>
      </c>
      <c r="AP57" s="60" t="str">
        <f>VLOOKUP("CO2",INDIRECT(IF(Setting_IPCC_GWP_VERSION="1995 IPCC Second Assessment Report (SAR)","Ref_EF_IPCC_GWP_95",IF(Setting_IPCC_GWP_VERSION="2001 IPCC Third Assessment Report (TAR)","Ref_EF_IPCC_GWP_2001","Ref_EF_IPCC_GWP_2007"))),2,0)</f>
        <v>1.0000000000</v>
      </c>
      <c r="AQ5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7" s="61" t="str">
        <f>VLOOKUP("Biofuel CO2",INDIRECT(IF(Setting_IPCC_GWP_VERSION="1995 IPCC Second Assessment Report (SAR)","Ref_EF_IPCC_GWP_95",IF(Setting_IPCC_GWP_VERSION="2001 IPCC Third Assessment Report (TAR)","Ref_EF_IPCC_GWP_2001","Ref_EF_IPCC_GWP_2007"))),2,0)</f>
        <v>1.0000000000</v>
      </c>
      <c r="AT57" s="62" t="str">
        <f t="shared" si="6"/>
        <v>Ref_DD_vehicle_Passenger_</v>
      </c>
      <c r="AU57" s="62" t="str">
        <f t="shared" si="7"/>
        <v>#REF!</v>
      </c>
      <c r="AV57" s="62" t="str">
        <f t="shared" si="8"/>
        <v>#REF!</v>
      </c>
      <c r="AW57" s="62" t="str">
        <f t="shared" si="9"/>
        <v>#REF!</v>
      </c>
      <c r="AX57" s="62" t="str">
        <f t="shared" si="10"/>
        <v>#REF!</v>
      </c>
      <c r="AY57" s="62" t="str">
        <f t="shared" si="11"/>
        <v>FALSE</v>
      </c>
      <c r="AZ57" s="62" t="str">
        <f t="shared" si="12"/>
        <v/>
      </c>
      <c r="BA57" s="62" t="str">
        <f t="shared" si="13"/>
        <v/>
      </c>
      <c r="BB57" s="62" t="str">
        <f t="shared" si="14"/>
        <v/>
      </c>
      <c r="BC57" s="62" t="str">
        <f t="shared" si="15"/>
        <v/>
      </c>
      <c r="BD57" s="62" t="str">
        <f t="shared" si="16"/>
        <v/>
      </c>
      <c r="BE57" s="62" t="str">
        <f t="shared" si="17"/>
        <v/>
      </c>
      <c r="BF57" s="62" t="str">
        <f t="shared" si="18"/>
        <v/>
      </c>
      <c r="BG57" s="62" t="str">
        <f t="shared" si="19"/>
        <v/>
      </c>
      <c r="BH57" s="62" t="str">
        <f t="shared" si="20"/>
        <v/>
      </c>
      <c r="BI57" s="62" t="str">
        <f t="shared" si="21"/>
        <v/>
      </c>
      <c r="BJ57" s="62" t="str">
        <f t="shared" si="22"/>
        <v/>
      </c>
      <c r="BK57" s="62" t="str">
        <f t="shared" si="23"/>
        <v/>
      </c>
      <c r="BL57" s="62" t="str">
        <f t="shared" si="24"/>
        <v/>
      </c>
      <c r="BM57" s="63" t="str">
        <f t="shared" si="25"/>
        <v/>
      </c>
      <c r="BN57" s="62" t="str">
        <f t="shared" si="26"/>
        <v/>
      </c>
      <c r="BO57" s="62" t="str">
        <f t="shared" si="27"/>
        <v/>
      </c>
      <c r="BP57" s="62" t="str">
        <f t="shared" si="28"/>
        <v/>
      </c>
      <c r="BQ57" s="62" t="str">
        <f t="shared" si="29"/>
        <v/>
      </c>
      <c r="BR57" s="62" t="str">
        <f t="shared" si="30"/>
        <v/>
      </c>
      <c r="BS57" s="62" t="str">
        <f t="shared" si="31"/>
        <v/>
      </c>
      <c r="BT57" s="62" t="str">
        <f t="shared" si="32"/>
        <v/>
      </c>
      <c r="BU57" s="62" t="str">
        <f t="shared" si="33"/>
        <v/>
      </c>
      <c r="BV57" s="62" t="str">
        <f t="shared" si="34"/>
        <v/>
      </c>
      <c r="BW57" s="62" t="str">
        <f t="shared" si="35"/>
        <v/>
      </c>
      <c r="BX57" s="62" t="str">
        <f t="shared" si="36"/>
        <v/>
      </c>
      <c r="BY57" s="62" t="str">
        <f t="shared" si="37"/>
        <v/>
      </c>
      <c r="BZ57" s="62" t="str">
        <f t="shared" si="38"/>
        <v/>
      </c>
      <c r="CA57" s="62" t="str">
        <f t="shared" si="39"/>
        <v/>
      </c>
      <c r="CB57" s="62" t="str">
        <f t="shared" si="40"/>
        <v/>
      </c>
      <c r="CC57" s="62" t="str">
        <f t="shared" si="41"/>
        <v/>
      </c>
      <c r="CD57" s="62" t="str">
        <f t="shared" si="42"/>
        <v/>
      </c>
      <c r="CE57" s="62" t="str">
        <f t="shared" si="43"/>
        <v/>
      </c>
      <c r="CF57" s="62" t="str">
        <f t="shared" si="44"/>
        <v/>
      </c>
      <c r="CG57" s="62" t="str">
        <f t="shared" si="45"/>
        <v/>
      </c>
      <c r="CH57" s="62" t="str">
        <f t="shared" si="46"/>
        <v/>
      </c>
      <c r="CI57" s="62" t="str">
        <f t="shared" si="47"/>
        <v/>
      </c>
      <c r="CJ57" s="62" t="str">
        <f t="shared" si="48"/>
        <v/>
      </c>
      <c r="CK57" s="62" t="str">
        <f t="shared" si="49"/>
        <v/>
      </c>
      <c r="CL57" s="62" t="str">
        <f t="shared" si="50"/>
        <v/>
      </c>
      <c r="CM57" s="62" t="str">
        <f t="shared" si="51"/>
        <v/>
      </c>
      <c r="CN57" s="62" t="str">
        <f t="shared" si="52"/>
        <v/>
      </c>
      <c r="CO57" s="62" t="str">
        <f t="shared" si="53"/>
        <v/>
      </c>
      <c r="CP57" s="64" t="str">
        <f t="shared" si="54"/>
        <v>Ref_DD_DistanceUnit</v>
      </c>
      <c r="CQ57" s="62" t="str">
        <f t="shared" si="55"/>
        <v/>
      </c>
      <c r="CR57" s="64" t="str">
        <f t="shared" si="56"/>
        <v/>
      </c>
      <c r="CS57" s="65"/>
      <c r="CT57" s="8"/>
      <c r="CU57" s="8"/>
      <c r="CV57" s="8"/>
      <c r="CW57" s="8"/>
      <c r="CX57" s="8"/>
      <c r="CY57" s="8"/>
      <c r="CZ57" s="8"/>
      <c r="DA57" s="8"/>
      <c r="DB57" s="8"/>
      <c r="DC57" s="8"/>
      <c r="DD57" s="8"/>
      <c r="DE57" s="8"/>
      <c r="DF57" s="8"/>
      <c r="DG57" s="8"/>
      <c r="DH57" s="8"/>
      <c r="DI57" s="8"/>
      <c r="DJ57" s="8"/>
      <c r="DK57" s="8"/>
      <c r="DL57" s="8"/>
    </row>
    <row r="58" ht="18.0" customHeight="1">
      <c r="A58" s="8"/>
      <c r="B58" s="87"/>
      <c r="C58" s="79"/>
      <c r="D58" s="79"/>
      <c r="E58" s="79"/>
      <c r="F58" s="79"/>
      <c r="G58" s="79"/>
      <c r="H58" s="79"/>
      <c r="I58" s="80"/>
      <c r="J58" s="80"/>
      <c r="K58" s="80"/>
      <c r="L58" s="79"/>
      <c r="M58" s="79"/>
      <c r="N58" s="80"/>
      <c r="O58" s="79"/>
      <c r="P58" s="81"/>
      <c r="Q58" s="82" t="str">
        <f t="shared" si="1"/>
        <v/>
      </c>
      <c r="R58" s="82" t="str">
        <f t="shared" si="2"/>
        <v/>
      </c>
      <c r="S58" s="82" t="str">
        <f t="shared" si="3"/>
        <v/>
      </c>
      <c r="T58" s="82" t="str">
        <f t="shared" si="4"/>
        <v>0</v>
      </c>
      <c r="U58" s="83" t="str">
        <f t="shared" si="5"/>
        <v/>
      </c>
      <c r="V58" s="60" t="str">
        <f>IF(OR($G58="Fuel Use",$G58="Fuel Use and Vehicle Distance"),VLOOKUP($M58,INDIRECT("Ref_EF_ByFuel"&amp;"_"&amp;$D58),3,0),IF(AND($G58="Vehicle Distance (e.g. Road Transport)",$D58="UK"),VLOOKUP($H58,Ref_EF_Vehicle_Distance_UK,3,0),IF(AND($G58="Vehicle Distance (e.g. Road Transport)",OR($D58="US",$D58="Other")),VLOOKUP($H58,INDIRECT("Ref_EF_Vehicle_Distance"&amp;"_"&amp;$D58),15,0),IF(AND($G58="Vehicle Distance (e.g. Road Transport)",ISBLANK($N58),ISBLANK($O58)),VLOOKUP($H58,INDIRECT("Ref_EF_Vehicle_Distance"&amp;"_"&amp;$D58),15,0),IF($G58="Weight Distance (e.g. Freight Transport)",VLOOKUP($H58,INDIRECT("Ref_EF_Weight_Distance"&amp;"_"&amp;$D58),3,0),IF($G58="Custom Vehicle",VLOOKUP($H58,Tbl_vehical_Settings,2,0),IF($G58="Custom Fuel",VLOOKUP($M58,Tbl_Fuel_Settings,2,0),$AU58)))))))</f>
        <v>#REF!</v>
      </c>
      <c r="W58" s="60" t="str">
        <f>IF(OR($G58="Fuel Use",$G58="Fuel Use and Vehicle Distance"),VLOOKUP($M58,INDIRECT("Ref_EF_ByFuel"&amp;"_"&amp;$D58),5,0),IF(AND($G58="Vehicle Distance (e.g. Road Transport)",$D58="UK"),VLOOKUP($H58,Ref_EF_Vehicle_Distance_UK,5,0),IF(AND($G58="Vehicle Distance (e.g. Road Transport)",OR($D58="US",$D58="Other")),VLOOKUP($H58,INDIRECT("Ref_EF_Vehicle_Distance"&amp;"_"&amp;$D58),17,0),IF(AND($G58="Vehicle Distance (e.g. Road Transport)",ISBLANK($N58),ISBLANK($O58)),VLOOKUP($H58,INDIRECT("Ref_EF_Vehicle_Distance"&amp;"_"&amp;$D58),17,0),IF($G58="Weight Distance (e.g. Freight Transport)",VLOOKUP($H58,INDIRECT("Ref_EF_Weight_Distance"&amp;"_"&amp;$D58),5,0),IF($G58="Custom Vehicle",VLOOKUP($H58,Tbl_vehical_Settings,6,0),IF($G58="Custom Fuel",VLOOKUP($M58,Tbl_Fuel_Settings,6,0),$AV58)))))))</f>
        <v>#REF!</v>
      </c>
      <c r="X58" s="60" t="str">
        <f>IF(OR($G58="Fuel Use",$G58="Fuel Use and Vehicle Distance"),VLOOKUP($M58,INDIRECT("Ref_EF_ByFuel"&amp;"_"&amp;$D58),6,0),IF(AND($G58="Vehicle Distance (e.g. Road Transport)",$D58="UK"),VLOOKUP($H58,Ref_EF_Vehicle_Distance_UK,6,0),IF(AND($G58="Vehicle Distance (e.g. Road Transport)",OR($D58="US",$D58="Other")),VLOOKUP($H58,INDIRECT("Ref_EF_Vehicle_Distance"&amp;"_"&amp;$D58),18,0),IF(AND($G58="Vehicle Distance (e.g. Road Transport)",ISBLANK($N58),ISBLANK($O58)),VLOOKUP($H58,INDIRECT("Ref_EF_Vehicle_Distance"&amp;"_"&amp;$D58),18,0),IF($G58="Weight Distance (e.g. Freight Transport)",VLOOKUP($H58,INDIRECT("Ref_EF_Weight_Distance"&amp;"_"&amp;$D58),6,0),IF($G58="Custom Vehicle",VLOOKUP($H58,Tbl_vehical_Settings,7,0),IF($G58="Custom Fuel",VLOOKUP($M58,Tbl_Fuel_Settings,7,0),$AW58)))))))</f>
        <v>#REF!</v>
      </c>
      <c r="Y58" s="60" t="str">
        <f>IF(OR($G58="Fuel Use",$G58="Fuel Use and Vehicle Distance"),VLOOKUP($M58,INDIRECT("Ref_EF_ByFuel"&amp;"_"&amp;$D58),4,0),IF(AND($G58="Vehicle Distance (e.g. Road Transport)",$D58="UK"),VLOOKUP($H58,Ref_EF_Vehicle_Distance_UK,4,0),IF(AND($G58="Vehicle Distance (e.g. Road Transport)",OR($D58="US",$D58="Other")),VLOOKUP($H58,INDIRECT("Ref_EF_Vehicle_Distance"&amp;"_"&amp;$D58),16,0),IF(AND($G58="Vehicle Distance (e.g. Road Transport)",ISBLANK($N58),ISBLANK($O58)),VLOOKUP($H58,INDIRECT("Ref_EF_Vehicle_Distance"&amp;"_"&amp;$D58),16,0),IF($G58="Weight Distance (e.g. Freight Transport)",VLOOKUP($H58,INDIRECT("Ref_EF_Weight_Distance"&amp;"_"&amp;$D58),4,0),IF($G58="Custom Vehicle",VLOOKUP($H58,Tbl_vehical_Settings,5,0),IF($G58="Custom Fuel",VLOOKUP($M58,Tbl_Fuel_Settings,5,0),$AX58)))))))</f>
        <v>#REF!</v>
      </c>
      <c r="Z58" s="60" t="str">
        <f>IF(OR($G58="Fuel Use",$G58="Fuel Use and Vehicle Distance"),VLOOKUP($M58,INDIRECT("Ref_EF_ByFuel"&amp;"_"&amp;$D58),5,0),IF(AND($G58="Vehicle Distance (e.g. Road Transport)",$D58="UK"),VLOOKUP($H58,Ref_EF_Vehicle_Distance_UK,5,0),IF(AND($G58="Vehicle Distance (e.g. Road Transport)",OR($D58="US",$D58="Other")),VLOOKUP($H58,INDIRECT("Ref_EF_Vehicle_Distance"&amp;"_"&amp;$D58),17,0),IF(AND($G58="Vehicle Distance (e.g. Road Transport)",ISBLANK($N58),ISBLANK($O58)),VLOOKUP($H58,INDIRECT("Ref_EF_Vehicle_Distance"&amp;"_"&amp;$D58),17,0),IF($G58="Weight Distance (e.g. Freight Transport)",VLOOKUP($H58,INDIRECT("Ref_EF_Weight_Distance"&amp;"_"&amp;$D58),5,0),IF($G58="Custom Vehicle",VLOOKUP($H58,Tbl_vehical_Settings,6,0),IF($G58="Custom Fuel",VLOOKUP($M58,Tbl_Fuel_Settings,6,0),$AV58)))))))</f>
        <v>#REF!</v>
      </c>
      <c r="AA58" s="60" t="str">
        <f>IF(OR($G58="Fuel Use",$G58="Fuel Use and Vehicle Distance"),VLOOKUP($M58,INDIRECT("Ref_EF_ByFuel"&amp;"_"&amp;$D58),6,0),IF(AND($G58="Vehicle Distance (e.g. Road Transport)",$D58="UK"),VLOOKUP($H58,Ref_EF_Vehicle_Distance_UK,6,0),IF(AND($G58="Vehicle Distance (e.g. Road Transport)",OR($D58="US",$D58="Other")),VLOOKUP($H58,INDIRECT("Ref_EF_Vehicle_Distance"&amp;"_"&amp;$D58),18,0),IF(AND($G58="Vehicle Distance (e.g. Road Transport)",ISBLANK($N58),ISBLANK($O58)),VLOOKUP($H58,INDIRECT("Ref_EF_Vehicle_Distance"&amp;"_"&amp;$D58),18,0),IF($G58="Weight Distance (e.g. Freight Transport)",VLOOKUP($H58,INDIRECT("Ref_EF_Weight_Distance"&amp;"_"&amp;$D58),6,0),IF($G58="Custom Vehicle",VLOOKUP($H58,Tbl_vehical_Settings,7,0),IF($G58="Custom Fuel",VLOOKUP($M58,Tbl_Fuel_Settings,7,0),$AW58)))))))</f>
        <v>#REF!</v>
      </c>
      <c r="AB58" s="60" t="str">
        <f>IF($G58="Fuel Use",VLOOKUP($H58,INDIRECT("Ref_EF_ByFuel_CH4"&amp;"_"&amp;$D58),3,0),
IF($G58="Fuel Use and Vehicle Distance",VLOOKUP($H58,INDIRECT("Ref_EF_Vehicle_Distance"&amp;"_"&amp;$D58),3,0),IF($G58="Vehicle Distance (e.g. Road Transport)",VLOOKUP($H58,INDIRECT("Ref_EF_Vehicle_Distance"&amp;"_"&amp;$D58),IF($D58="UK",7,3),0),IF($G58="Weight Distance (e.g. Freight Transport)",VLOOKUP(VLOOKUP($H58,INDIRECT("Ref_EF_Weight_Distance"&amp;"_"&amp;$D58),8,0),INDIRECT("Ref_EF_Weight_Distance_CH4"&amp;"_"&amp;$D58),3,0),IF($G58="Custom Vehicle",VLOOKUP($H58,Tbl_vehical_Settings,3,0),IF($G58="Custom Fuel",VLOOKUP($M58,Tbl_Fuel_Settings,3,0),VLOOKUP($H58,INDIRECT("Ref_EF_Public_Transport"&amp;"_"&amp;$D58),7,0)))))))</f>
        <v>#REF!</v>
      </c>
      <c r="AC58" s="60" t="str">
        <f>IF($G58="Fuel Use",VLOOKUP($H58,INDIRECT("Ref_EF_ByFuel_CH4"&amp;"_"&amp;$D58),4,0),
IF($G58="Fuel Use and Vehicle Distance",VLOOKUP($H58,INDIRECT("Ref_EF_Vehicle_Distance"&amp;"_"&amp;$D58),4,0),IF($G58="Vehicle Distance (e.g. Road Transport)",VLOOKUP($H58,INDIRECT("Ref_EF_Vehicle_Distance"&amp;"_"&amp;$D58),IF($D58="UK",8,4),0),IF($G58="Weight Distance (e.g. Freight Transport)",VLOOKUP(VLOOKUP($H58,INDIRECT("Ref_EF_Weight_Distance"&amp;"_"&amp;$D58),8,0),INDIRECT("Ref_EF_Weight_Distance_CH4"&amp;"_"&amp;$D58),4,0),IF($G58="Custom Vehicle",VLOOKUP($H58,Tbl_vehical_Settings,6,0),IF($G58="Custom Fuel",VLOOKUP($M58,Tbl_Fuel_Settings,6,0),VLOOKUP($H58,INDIRECT("Ref_EF_Public_Transport"&amp;"_"&amp;$D58),8,0)))))))</f>
        <v>#REF!</v>
      </c>
      <c r="AD58" s="60" t="str">
        <f>IF($G58="Fuel Use",VLOOKUP($H58,INDIRECT("Ref_EF_ByFuel_CH4"&amp;"_"&amp;$D58),5,0),
IF($G58="Fuel Use and Vehicle Distance",VLOOKUP($H58,INDIRECT("Ref_EF_Vehicle_Distance"&amp;"_"&amp;$D58),5,0),IF($G58="Vehicle Distance (e.g. Road Transport)",VLOOKUP($H58,INDIRECT("Ref_EF_Vehicle_Distance"&amp;"_"&amp;$D58),IF($D58="UK",9,5),0),IF($G58="Weight Distance (e.g. Freight Transport)",VLOOKUP(VLOOKUP($H58,INDIRECT("Ref_EF_Weight_Distance"&amp;"_"&amp;$D58),8,0),INDIRECT("Ref_EF_Weight_Distance_CH4"&amp;"_"&amp;$D58),5,0),IF($G58="Custom Vehicle",VLOOKUP($H58,Tbl_vehical_Settings,7,0),IF($G58="Custom Fuel",VLOOKUP($M58,Tbl_Fuel_Settings,7,0),VLOOKUP($H58,INDIRECT("Ref_EF_Public_Transport"&amp;"_"&amp;$D58),9,0)))))))</f>
        <v>#REF!</v>
      </c>
      <c r="AE58" s="60" t="str">
        <f>IF($G58="Fuel Use",VLOOKUP($H58,INDIRECT("Ref_EF_ByFuel_CH4"&amp;"_"&amp;$D58),6,0),
IF($G58="Fuel Use and Vehicle Distance",VLOOKUP($H58,INDIRECT("Ref_EF_Vehicle_Distance"&amp;"_"&amp;$D58),6,0),IF($G58="Vehicle Distance (e.g. Road Transport)",VLOOKUP($H58,INDIRECT("Ref_EF_Vehicle_Distance"&amp;"_"&amp;$D58),IF($D58="UK",10,6),0),IF($G58="Weight Distance (e.g. Freight Transport)",VLOOKUP(VLOOKUP($H58,INDIRECT("Ref_EF_Weight_Distance"&amp;"_"&amp;$D58),8,0),INDIRECT("Ref_EF_Weight_Distance_CH4"&amp;"_"&amp;$D58),6,0),IF($G58="Custom Vehicle",VLOOKUP($H58,Tbl_vehical_Settings,4,0),IF($G58="Custom Fuel",VLOOKUP($M58,Tbl_Fuel_Settings,4,0),VLOOKUP($H58,INDIRECT("Ref_EF_Public_Transport"&amp;"_"&amp;$D58),10,0)))))))</f>
        <v>#REF!</v>
      </c>
      <c r="AF58" s="60" t="str">
        <f>IF($G58="Fuel Use",VLOOKUP($H58,INDIRECT("Ref_EF_ByFuel_CH4"&amp;"_"&amp;$D58),7,0),
IF($G58="Fuel Use and Vehicle Distance",VLOOKUP($H58,INDIRECT("Ref_EF_Vehicle_Distance"&amp;"_"&amp;$D58),7,0),IF($G58="Vehicle Distance (e.g. Road Transport)",VLOOKUP($H58,INDIRECT("Ref_EF_Vehicle_Distance"&amp;"_"&amp;$D58),IF($D58="UK",11,7),0),IF($G58="Weight Distance (e.g. Freight Transport)",VLOOKUP(VLOOKUP($H58,INDIRECT("Ref_EF_Weight_Distance"&amp;"_"&amp;$D58),8,0),INDIRECT("Ref_EF_Weight_Distance_CH4"&amp;"_"&amp;$D58),7,0),IF($G58="Custom Vehicle",VLOOKUP($H58,Tbl_vehical_Settings,6,0),IF($G58="Custom Fuel",VLOOKUP($M58,Tbl_Fuel_Settings,6,0),VLOOKUP($H58,INDIRECT("Ref_EF_Public_Transport"&amp;"_"&amp;$D58),11,0)))))))</f>
        <v>#REF!</v>
      </c>
      <c r="AG58" s="60" t="str">
        <f>IF($G58="Fuel Use",VLOOKUP($H58,INDIRECT("Ref_EF_ByFuel_CH4"&amp;"_"&amp;$D58),8,0),
IF($G58="Fuel Use and Vehicle Distance",VLOOKUP($H58,INDIRECT("Ref_EF_Vehicle_Distance"&amp;"_"&amp;$D58),8,0),IF($G58="Vehicle Distance (e.g. Road Transport)",VLOOKUP($H58,INDIRECT("Ref_EF_Vehicle_Distance"&amp;"_"&amp;$D58),IF($D58="UK",12,8),0),IF($G58="Weight Distance (e.g. Freight Transport)",VLOOKUP(VLOOKUP($H58,INDIRECT("Ref_EF_Weight_Distance"&amp;"_"&amp;$D58),8,0),INDIRECT("Ref_EF_Weight_Distance_CH4"&amp;"_"&amp;$D58),8,0),IF($G58="Custom Vehicle",VLOOKUP($H58,Tbl_vehical_Settings,7,0),IF($G58="Custom Fuel",VLOOKUP($M58,Tbl_Fuel_Settings,7,0),VLOOKUP($H58,INDIRECT("Ref_EF_Public_Transport"&amp;"_"&amp;$D58),12,0)))))))</f>
        <v>#REF!</v>
      </c>
      <c r="AH58" s="60" t="str">
        <f t="array" ref="AH58">INDEX(Ref_Master_Unit_Table,MATCH($W58,REF_To_Unit,0),MATCH('Reference - Lookup and Unit'!$A$11,Ref_From_Units,0))</f>
        <v>#REF!</v>
      </c>
      <c r="AI58" s="60" t="str">
        <f t="array" ref="AI58">INDEX(Ref_Master_Unit_Table,MATCH(IF(AND($D58="UK",$G58="Vehicle Distance (e.g. Road Transport)"),$L58,IF(ISBLANK($O58),$L58,$O58)),Ref_From_Units,0),MATCH($X58,REF_To_Unit,0))</f>
        <v>#N/A</v>
      </c>
      <c r="AJ58" s="60" t="str">
        <f t="array" ref="AJ58">INDEX(Ref_Master_Unit_Table,MATCH($Z58,REF_To_Unit,0),MATCH('Reference - Lookup and Unit'!$A$11,Ref_From_Units,0))</f>
        <v>#REF!</v>
      </c>
      <c r="AK58" s="60" t="str">
        <f t="array" ref="AK58">INDEX(Ref_Master_Unit_Table,MATCH(IF(AND($D58="UK",$G58="Vehicle Distance (e.g. Road Transport)"),$L58,IF(ISBLANK($O58),$L58,$O58)),Ref_From_Units,0),MATCH($AA58,REF_To_Unit,0))</f>
        <v>#N/A</v>
      </c>
      <c r="AL58" s="60" t="str">
        <f t="array" ref="AL58">INDEX(Ref_Master_Unit_Table,MATCH($AC58,REF_To_Unit,0),MATCH('Reference - Lookup and Unit'!$A$11,Ref_From_Units,0))</f>
        <v>#REF!</v>
      </c>
      <c r="AM58" s="60" t="str">
        <f t="array" ref="AM58">INDEX(Ref_Master_Unit_Table,MATCH(IF(OR($G58="Fuel Use",$G58="Custom Fuel"),$O58,$L58),Ref_From_Units,0),MATCH($AD58,REF_To_Unit,0))</f>
        <v>#N/A</v>
      </c>
      <c r="AN58" s="60" t="str">
        <f t="array" ref="AN58">INDEX(Ref_Master_Unit_Table,MATCH($AF58,REF_To_Unit,0),MATCH('Reference - Lookup and Unit'!$A$11,Ref_From_Units,0))</f>
        <v>#REF!</v>
      </c>
      <c r="AO58" s="60" t="str">
        <f t="array" ref="AO58">INDEX(Ref_Master_Unit_Table,MATCH(IF(OR($G58="Fuel Use",$G58="Custom Fuel"),$O58,$L58),Ref_From_Units,0),MATCH($AD58,REF_To_Unit,0))</f>
        <v>#N/A</v>
      </c>
      <c r="AP58" s="60" t="str">
        <f>VLOOKUP("CO2",INDIRECT(IF(Setting_IPCC_GWP_VERSION="1995 IPCC Second Assessment Report (SAR)","Ref_EF_IPCC_GWP_95",IF(Setting_IPCC_GWP_VERSION="2001 IPCC Third Assessment Report (TAR)","Ref_EF_IPCC_GWP_2001","Ref_EF_IPCC_GWP_2007"))),2,0)</f>
        <v>1.0000000000</v>
      </c>
      <c r="AQ5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8" s="61" t="str">
        <f>VLOOKUP("Biofuel CO2",INDIRECT(IF(Setting_IPCC_GWP_VERSION="1995 IPCC Second Assessment Report (SAR)","Ref_EF_IPCC_GWP_95",IF(Setting_IPCC_GWP_VERSION="2001 IPCC Third Assessment Report (TAR)","Ref_EF_IPCC_GWP_2001","Ref_EF_IPCC_GWP_2007"))),2,0)</f>
        <v>1.0000000000</v>
      </c>
      <c r="AT58" s="62" t="str">
        <f t="shared" si="6"/>
        <v>Ref_DD_vehicle_Passenger_</v>
      </c>
      <c r="AU58" s="62" t="str">
        <f t="shared" si="7"/>
        <v>#REF!</v>
      </c>
      <c r="AV58" s="62" t="str">
        <f t="shared" si="8"/>
        <v>#REF!</v>
      </c>
      <c r="AW58" s="62" t="str">
        <f t="shared" si="9"/>
        <v>#REF!</v>
      </c>
      <c r="AX58" s="62" t="str">
        <f t="shared" si="10"/>
        <v>#REF!</v>
      </c>
      <c r="AY58" s="62" t="str">
        <f t="shared" si="11"/>
        <v>FALSE</v>
      </c>
      <c r="AZ58" s="62" t="str">
        <f t="shared" si="12"/>
        <v/>
      </c>
      <c r="BA58" s="62" t="str">
        <f t="shared" si="13"/>
        <v/>
      </c>
      <c r="BB58" s="62" t="str">
        <f t="shared" si="14"/>
        <v/>
      </c>
      <c r="BC58" s="62" t="str">
        <f t="shared" si="15"/>
        <v/>
      </c>
      <c r="BD58" s="62" t="str">
        <f t="shared" si="16"/>
        <v/>
      </c>
      <c r="BE58" s="62" t="str">
        <f t="shared" si="17"/>
        <v/>
      </c>
      <c r="BF58" s="62" t="str">
        <f t="shared" si="18"/>
        <v/>
      </c>
      <c r="BG58" s="62" t="str">
        <f t="shared" si="19"/>
        <v/>
      </c>
      <c r="BH58" s="62" t="str">
        <f t="shared" si="20"/>
        <v/>
      </c>
      <c r="BI58" s="62" t="str">
        <f t="shared" si="21"/>
        <v/>
      </c>
      <c r="BJ58" s="62" t="str">
        <f t="shared" si="22"/>
        <v/>
      </c>
      <c r="BK58" s="62" t="str">
        <f t="shared" si="23"/>
        <v/>
      </c>
      <c r="BL58" s="62" t="str">
        <f t="shared" si="24"/>
        <v/>
      </c>
      <c r="BM58" s="63" t="str">
        <f t="shared" si="25"/>
        <v/>
      </c>
      <c r="BN58" s="62" t="str">
        <f t="shared" si="26"/>
        <v/>
      </c>
      <c r="BO58" s="62" t="str">
        <f t="shared" si="27"/>
        <v/>
      </c>
      <c r="BP58" s="62" t="str">
        <f t="shared" si="28"/>
        <v/>
      </c>
      <c r="BQ58" s="62" t="str">
        <f t="shared" si="29"/>
        <v/>
      </c>
      <c r="BR58" s="62" t="str">
        <f t="shared" si="30"/>
        <v/>
      </c>
      <c r="BS58" s="62" t="str">
        <f t="shared" si="31"/>
        <v/>
      </c>
      <c r="BT58" s="62" t="str">
        <f t="shared" si="32"/>
        <v/>
      </c>
      <c r="BU58" s="62" t="str">
        <f t="shared" si="33"/>
        <v/>
      </c>
      <c r="BV58" s="62" t="str">
        <f t="shared" si="34"/>
        <v/>
      </c>
      <c r="BW58" s="62" t="str">
        <f t="shared" si="35"/>
        <v/>
      </c>
      <c r="BX58" s="62" t="str">
        <f t="shared" si="36"/>
        <v/>
      </c>
      <c r="BY58" s="62" t="str">
        <f t="shared" si="37"/>
        <v/>
      </c>
      <c r="BZ58" s="62" t="str">
        <f t="shared" si="38"/>
        <v/>
      </c>
      <c r="CA58" s="62" t="str">
        <f t="shared" si="39"/>
        <v/>
      </c>
      <c r="CB58" s="62" t="str">
        <f t="shared" si="40"/>
        <v/>
      </c>
      <c r="CC58" s="62" t="str">
        <f t="shared" si="41"/>
        <v/>
      </c>
      <c r="CD58" s="62" t="str">
        <f t="shared" si="42"/>
        <v/>
      </c>
      <c r="CE58" s="62" t="str">
        <f t="shared" si="43"/>
        <v/>
      </c>
      <c r="CF58" s="62" t="str">
        <f t="shared" si="44"/>
        <v/>
      </c>
      <c r="CG58" s="62" t="str">
        <f t="shared" si="45"/>
        <v/>
      </c>
      <c r="CH58" s="62" t="str">
        <f t="shared" si="46"/>
        <v/>
      </c>
      <c r="CI58" s="62" t="str">
        <f t="shared" si="47"/>
        <v/>
      </c>
      <c r="CJ58" s="62" t="str">
        <f t="shared" si="48"/>
        <v/>
      </c>
      <c r="CK58" s="62" t="str">
        <f t="shared" si="49"/>
        <v/>
      </c>
      <c r="CL58" s="62" t="str">
        <f t="shared" si="50"/>
        <v/>
      </c>
      <c r="CM58" s="62" t="str">
        <f t="shared" si="51"/>
        <v/>
      </c>
      <c r="CN58" s="62" t="str">
        <f t="shared" si="52"/>
        <v/>
      </c>
      <c r="CO58" s="62" t="str">
        <f t="shared" si="53"/>
        <v/>
      </c>
      <c r="CP58" s="64" t="str">
        <f t="shared" si="54"/>
        <v>Ref_DD_DistanceUnit</v>
      </c>
      <c r="CQ58" s="62" t="str">
        <f t="shared" si="55"/>
        <v/>
      </c>
      <c r="CR58" s="64" t="str">
        <f t="shared" si="56"/>
        <v/>
      </c>
      <c r="CS58" s="65"/>
      <c r="CT58" s="8"/>
      <c r="CU58" s="8"/>
      <c r="CV58" s="8"/>
      <c r="CW58" s="8"/>
      <c r="CX58" s="8"/>
      <c r="CY58" s="8"/>
      <c r="CZ58" s="8"/>
      <c r="DA58" s="8"/>
      <c r="DB58" s="8"/>
      <c r="DC58" s="8"/>
      <c r="DD58" s="8"/>
      <c r="DE58" s="8"/>
      <c r="DF58" s="8"/>
      <c r="DG58" s="8"/>
      <c r="DH58" s="8"/>
      <c r="DI58" s="8"/>
      <c r="DJ58" s="8"/>
      <c r="DK58" s="8"/>
      <c r="DL58" s="8"/>
    </row>
    <row r="59" ht="18.0" customHeight="1">
      <c r="A59" s="8"/>
      <c r="B59" s="87"/>
      <c r="C59" s="79"/>
      <c r="D59" s="79"/>
      <c r="E59" s="79"/>
      <c r="F59" s="79"/>
      <c r="G59" s="79"/>
      <c r="H59" s="79"/>
      <c r="I59" s="80"/>
      <c r="J59" s="80"/>
      <c r="K59" s="80"/>
      <c r="L59" s="79"/>
      <c r="M59" s="79"/>
      <c r="N59" s="80"/>
      <c r="O59" s="79"/>
      <c r="P59" s="81"/>
      <c r="Q59" s="82" t="str">
        <f t="shared" si="1"/>
        <v/>
      </c>
      <c r="R59" s="82" t="str">
        <f t="shared" si="2"/>
        <v/>
      </c>
      <c r="S59" s="82" t="str">
        <f t="shared" si="3"/>
        <v/>
      </c>
      <c r="T59" s="82" t="str">
        <f t="shared" si="4"/>
        <v>0</v>
      </c>
      <c r="U59" s="83" t="str">
        <f t="shared" si="5"/>
        <v/>
      </c>
      <c r="V59" s="60" t="str">
        <f>IF(OR($G59="Fuel Use",$G59="Fuel Use and Vehicle Distance"),VLOOKUP($M59,INDIRECT("Ref_EF_ByFuel"&amp;"_"&amp;$D59),3,0),IF(AND($G59="Vehicle Distance (e.g. Road Transport)",$D59="UK"),VLOOKUP($H59,Ref_EF_Vehicle_Distance_UK,3,0),IF(AND($G59="Vehicle Distance (e.g. Road Transport)",OR($D59="US",$D59="Other")),VLOOKUP($H59,INDIRECT("Ref_EF_Vehicle_Distance"&amp;"_"&amp;$D59),15,0),IF(AND($G59="Vehicle Distance (e.g. Road Transport)",ISBLANK($N59),ISBLANK($O59)),VLOOKUP($H59,INDIRECT("Ref_EF_Vehicle_Distance"&amp;"_"&amp;$D59),15,0),IF($G59="Weight Distance (e.g. Freight Transport)",VLOOKUP($H59,INDIRECT("Ref_EF_Weight_Distance"&amp;"_"&amp;$D59),3,0),IF($G59="Custom Vehicle",VLOOKUP($H59,Tbl_vehical_Settings,2,0),IF($G59="Custom Fuel",VLOOKUP($M59,Tbl_Fuel_Settings,2,0),$AU59)))))))</f>
        <v>#REF!</v>
      </c>
      <c r="W59" s="60" t="str">
        <f>IF(OR($G59="Fuel Use",$G59="Fuel Use and Vehicle Distance"),VLOOKUP($M59,INDIRECT("Ref_EF_ByFuel"&amp;"_"&amp;$D59),5,0),IF(AND($G59="Vehicle Distance (e.g. Road Transport)",$D59="UK"),VLOOKUP($H59,Ref_EF_Vehicle_Distance_UK,5,0),IF(AND($G59="Vehicle Distance (e.g. Road Transport)",OR($D59="US",$D59="Other")),VLOOKUP($H59,INDIRECT("Ref_EF_Vehicle_Distance"&amp;"_"&amp;$D59),17,0),IF(AND($G59="Vehicle Distance (e.g. Road Transport)",ISBLANK($N59),ISBLANK($O59)),VLOOKUP($H59,INDIRECT("Ref_EF_Vehicle_Distance"&amp;"_"&amp;$D59),17,0),IF($G59="Weight Distance (e.g. Freight Transport)",VLOOKUP($H59,INDIRECT("Ref_EF_Weight_Distance"&amp;"_"&amp;$D59),5,0),IF($G59="Custom Vehicle",VLOOKUP($H59,Tbl_vehical_Settings,6,0),IF($G59="Custom Fuel",VLOOKUP($M59,Tbl_Fuel_Settings,6,0),$AV59)))))))</f>
        <v>#REF!</v>
      </c>
      <c r="X59" s="60" t="str">
        <f>IF(OR($G59="Fuel Use",$G59="Fuel Use and Vehicle Distance"),VLOOKUP($M59,INDIRECT("Ref_EF_ByFuel"&amp;"_"&amp;$D59),6,0),IF(AND($G59="Vehicle Distance (e.g. Road Transport)",$D59="UK"),VLOOKUP($H59,Ref_EF_Vehicle_Distance_UK,6,0),IF(AND($G59="Vehicle Distance (e.g. Road Transport)",OR($D59="US",$D59="Other")),VLOOKUP($H59,INDIRECT("Ref_EF_Vehicle_Distance"&amp;"_"&amp;$D59),18,0),IF(AND($G59="Vehicle Distance (e.g. Road Transport)",ISBLANK($N59),ISBLANK($O59)),VLOOKUP($H59,INDIRECT("Ref_EF_Vehicle_Distance"&amp;"_"&amp;$D59),18,0),IF($G59="Weight Distance (e.g. Freight Transport)",VLOOKUP($H59,INDIRECT("Ref_EF_Weight_Distance"&amp;"_"&amp;$D59),6,0),IF($G59="Custom Vehicle",VLOOKUP($H59,Tbl_vehical_Settings,7,0),IF($G59="Custom Fuel",VLOOKUP($M59,Tbl_Fuel_Settings,7,0),$AW59)))))))</f>
        <v>#REF!</v>
      </c>
      <c r="Y59" s="60" t="str">
        <f>IF(OR($G59="Fuel Use",$G59="Fuel Use and Vehicle Distance"),VLOOKUP($M59,INDIRECT("Ref_EF_ByFuel"&amp;"_"&amp;$D59),4,0),IF(AND($G59="Vehicle Distance (e.g. Road Transport)",$D59="UK"),VLOOKUP($H59,Ref_EF_Vehicle_Distance_UK,4,0),IF(AND($G59="Vehicle Distance (e.g. Road Transport)",OR($D59="US",$D59="Other")),VLOOKUP($H59,INDIRECT("Ref_EF_Vehicle_Distance"&amp;"_"&amp;$D59),16,0),IF(AND($G59="Vehicle Distance (e.g. Road Transport)",ISBLANK($N59),ISBLANK($O59)),VLOOKUP($H59,INDIRECT("Ref_EF_Vehicle_Distance"&amp;"_"&amp;$D59),16,0),IF($G59="Weight Distance (e.g. Freight Transport)",VLOOKUP($H59,INDIRECT("Ref_EF_Weight_Distance"&amp;"_"&amp;$D59),4,0),IF($G59="Custom Vehicle",VLOOKUP($H59,Tbl_vehical_Settings,5,0),IF($G59="Custom Fuel",VLOOKUP($M59,Tbl_Fuel_Settings,5,0),$AX59)))))))</f>
        <v>#REF!</v>
      </c>
      <c r="Z59" s="60" t="str">
        <f>IF(OR($G59="Fuel Use",$G59="Fuel Use and Vehicle Distance"),VLOOKUP($M59,INDIRECT("Ref_EF_ByFuel"&amp;"_"&amp;$D59),5,0),IF(AND($G59="Vehicle Distance (e.g. Road Transport)",$D59="UK"),VLOOKUP($H59,Ref_EF_Vehicle_Distance_UK,5,0),IF(AND($G59="Vehicle Distance (e.g. Road Transport)",OR($D59="US",$D59="Other")),VLOOKUP($H59,INDIRECT("Ref_EF_Vehicle_Distance"&amp;"_"&amp;$D59),17,0),IF(AND($G59="Vehicle Distance (e.g. Road Transport)",ISBLANK($N59),ISBLANK($O59)),VLOOKUP($H59,INDIRECT("Ref_EF_Vehicle_Distance"&amp;"_"&amp;$D59),17,0),IF($G59="Weight Distance (e.g. Freight Transport)",VLOOKUP($H59,INDIRECT("Ref_EF_Weight_Distance"&amp;"_"&amp;$D59),5,0),IF($G59="Custom Vehicle",VLOOKUP($H59,Tbl_vehical_Settings,6,0),IF($G59="Custom Fuel",VLOOKUP($M59,Tbl_Fuel_Settings,6,0),$AV59)))))))</f>
        <v>#REF!</v>
      </c>
      <c r="AA59" s="60" t="str">
        <f>IF(OR($G59="Fuel Use",$G59="Fuel Use and Vehicle Distance"),VLOOKUP($M59,INDIRECT("Ref_EF_ByFuel"&amp;"_"&amp;$D59),6,0),IF(AND($G59="Vehicle Distance (e.g. Road Transport)",$D59="UK"),VLOOKUP($H59,Ref_EF_Vehicle_Distance_UK,6,0),IF(AND($G59="Vehicle Distance (e.g. Road Transport)",OR($D59="US",$D59="Other")),VLOOKUP($H59,INDIRECT("Ref_EF_Vehicle_Distance"&amp;"_"&amp;$D59),18,0),IF(AND($G59="Vehicle Distance (e.g. Road Transport)",ISBLANK($N59),ISBLANK($O59)),VLOOKUP($H59,INDIRECT("Ref_EF_Vehicle_Distance"&amp;"_"&amp;$D59),18,0),IF($G59="Weight Distance (e.g. Freight Transport)",VLOOKUP($H59,INDIRECT("Ref_EF_Weight_Distance"&amp;"_"&amp;$D59),6,0),IF($G59="Custom Vehicle",VLOOKUP($H59,Tbl_vehical_Settings,7,0),IF($G59="Custom Fuel",VLOOKUP($M59,Tbl_Fuel_Settings,7,0),$AW59)))))))</f>
        <v>#REF!</v>
      </c>
      <c r="AB59" s="60" t="str">
        <f>IF($G59="Fuel Use",VLOOKUP($H59,INDIRECT("Ref_EF_ByFuel_CH4"&amp;"_"&amp;$D59),3,0),
IF($G59="Fuel Use and Vehicle Distance",VLOOKUP($H59,INDIRECT("Ref_EF_Vehicle_Distance"&amp;"_"&amp;$D59),3,0),IF($G59="Vehicle Distance (e.g. Road Transport)",VLOOKUP($H59,INDIRECT("Ref_EF_Vehicle_Distance"&amp;"_"&amp;$D59),IF($D59="UK",7,3),0),IF($G59="Weight Distance (e.g. Freight Transport)",VLOOKUP(VLOOKUP($H59,INDIRECT("Ref_EF_Weight_Distance"&amp;"_"&amp;$D59),8,0),INDIRECT("Ref_EF_Weight_Distance_CH4"&amp;"_"&amp;$D59),3,0),IF($G59="Custom Vehicle",VLOOKUP($H59,Tbl_vehical_Settings,3,0),IF($G59="Custom Fuel",VLOOKUP($M59,Tbl_Fuel_Settings,3,0),VLOOKUP($H59,INDIRECT("Ref_EF_Public_Transport"&amp;"_"&amp;$D59),7,0)))))))</f>
        <v>#REF!</v>
      </c>
      <c r="AC59" s="60" t="str">
        <f>IF($G59="Fuel Use",VLOOKUP($H59,INDIRECT("Ref_EF_ByFuel_CH4"&amp;"_"&amp;$D59),4,0),
IF($G59="Fuel Use and Vehicle Distance",VLOOKUP($H59,INDIRECT("Ref_EF_Vehicle_Distance"&amp;"_"&amp;$D59),4,0),IF($G59="Vehicle Distance (e.g. Road Transport)",VLOOKUP($H59,INDIRECT("Ref_EF_Vehicle_Distance"&amp;"_"&amp;$D59),IF($D59="UK",8,4),0),IF($G59="Weight Distance (e.g. Freight Transport)",VLOOKUP(VLOOKUP($H59,INDIRECT("Ref_EF_Weight_Distance"&amp;"_"&amp;$D59),8,0),INDIRECT("Ref_EF_Weight_Distance_CH4"&amp;"_"&amp;$D59),4,0),IF($G59="Custom Vehicle",VLOOKUP($H59,Tbl_vehical_Settings,6,0),IF($G59="Custom Fuel",VLOOKUP($M59,Tbl_Fuel_Settings,6,0),VLOOKUP($H59,INDIRECT("Ref_EF_Public_Transport"&amp;"_"&amp;$D59),8,0)))))))</f>
        <v>#REF!</v>
      </c>
      <c r="AD59" s="60" t="str">
        <f>IF($G59="Fuel Use",VLOOKUP($H59,INDIRECT("Ref_EF_ByFuel_CH4"&amp;"_"&amp;$D59),5,0),
IF($G59="Fuel Use and Vehicle Distance",VLOOKUP($H59,INDIRECT("Ref_EF_Vehicle_Distance"&amp;"_"&amp;$D59),5,0),IF($G59="Vehicle Distance (e.g. Road Transport)",VLOOKUP($H59,INDIRECT("Ref_EF_Vehicle_Distance"&amp;"_"&amp;$D59),IF($D59="UK",9,5),0),IF($G59="Weight Distance (e.g. Freight Transport)",VLOOKUP(VLOOKUP($H59,INDIRECT("Ref_EF_Weight_Distance"&amp;"_"&amp;$D59),8,0),INDIRECT("Ref_EF_Weight_Distance_CH4"&amp;"_"&amp;$D59),5,0),IF($G59="Custom Vehicle",VLOOKUP($H59,Tbl_vehical_Settings,7,0),IF($G59="Custom Fuel",VLOOKUP($M59,Tbl_Fuel_Settings,7,0),VLOOKUP($H59,INDIRECT("Ref_EF_Public_Transport"&amp;"_"&amp;$D59),9,0)))))))</f>
        <v>#REF!</v>
      </c>
      <c r="AE59" s="60" t="str">
        <f>IF($G59="Fuel Use",VLOOKUP($H59,INDIRECT("Ref_EF_ByFuel_CH4"&amp;"_"&amp;$D59),6,0),
IF($G59="Fuel Use and Vehicle Distance",VLOOKUP($H59,INDIRECT("Ref_EF_Vehicle_Distance"&amp;"_"&amp;$D59),6,0),IF($G59="Vehicle Distance (e.g. Road Transport)",VLOOKUP($H59,INDIRECT("Ref_EF_Vehicle_Distance"&amp;"_"&amp;$D59),IF($D59="UK",10,6),0),IF($G59="Weight Distance (e.g. Freight Transport)",VLOOKUP(VLOOKUP($H59,INDIRECT("Ref_EF_Weight_Distance"&amp;"_"&amp;$D59),8,0),INDIRECT("Ref_EF_Weight_Distance_CH4"&amp;"_"&amp;$D59),6,0),IF($G59="Custom Vehicle",VLOOKUP($H59,Tbl_vehical_Settings,4,0),IF($G59="Custom Fuel",VLOOKUP($M59,Tbl_Fuel_Settings,4,0),VLOOKUP($H59,INDIRECT("Ref_EF_Public_Transport"&amp;"_"&amp;$D59),10,0)))))))</f>
        <v>#REF!</v>
      </c>
      <c r="AF59" s="60" t="str">
        <f>IF($G59="Fuel Use",VLOOKUP($H59,INDIRECT("Ref_EF_ByFuel_CH4"&amp;"_"&amp;$D59),7,0),
IF($G59="Fuel Use and Vehicle Distance",VLOOKUP($H59,INDIRECT("Ref_EF_Vehicle_Distance"&amp;"_"&amp;$D59),7,0),IF($G59="Vehicle Distance (e.g. Road Transport)",VLOOKUP($H59,INDIRECT("Ref_EF_Vehicle_Distance"&amp;"_"&amp;$D59),IF($D59="UK",11,7),0),IF($G59="Weight Distance (e.g. Freight Transport)",VLOOKUP(VLOOKUP($H59,INDIRECT("Ref_EF_Weight_Distance"&amp;"_"&amp;$D59),8,0),INDIRECT("Ref_EF_Weight_Distance_CH4"&amp;"_"&amp;$D59),7,0),IF($G59="Custom Vehicle",VLOOKUP($H59,Tbl_vehical_Settings,6,0),IF($G59="Custom Fuel",VLOOKUP($M59,Tbl_Fuel_Settings,6,0),VLOOKUP($H59,INDIRECT("Ref_EF_Public_Transport"&amp;"_"&amp;$D59),11,0)))))))</f>
        <v>#REF!</v>
      </c>
      <c r="AG59" s="60" t="str">
        <f>IF($G59="Fuel Use",VLOOKUP($H59,INDIRECT("Ref_EF_ByFuel_CH4"&amp;"_"&amp;$D59),8,0),
IF($G59="Fuel Use and Vehicle Distance",VLOOKUP($H59,INDIRECT("Ref_EF_Vehicle_Distance"&amp;"_"&amp;$D59),8,0),IF($G59="Vehicle Distance (e.g. Road Transport)",VLOOKUP($H59,INDIRECT("Ref_EF_Vehicle_Distance"&amp;"_"&amp;$D59),IF($D59="UK",12,8),0),IF($G59="Weight Distance (e.g. Freight Transport)",VLOOKUP(VLOOKUP($H59,INDIRECT("Ref_EF_Weight_Distance"&amp;"_"&amp;$D59),8,0),INDIRECT("Ref_EF_Weight_Distance_CH4"&amp;"_"&amp;$D59),8,0),IF($G59="Custom Vehicle",VLOOKUP($H59,Tbl_vehical_Settings,7,0),IF($G59="Custom Fuel",VLOOKUP($M59,Tbl_Fuel_Settings,7,0),VLOOKUP($H59,INDIRECT("Ref_EF_Public_Transport"&amp;"_"&amp;$D59),12,0)))))))</f>
        <v>#REF!</v>
      </c>
      <c r="AH59" s="60" t="str">
        <f t="array" ref="AH59">INDEX(Ref_Master_Unit_Table,MATCH($W59,REF_To_Unit,0),MATCH('Reference - Lookup and Unit'!$A$11,Ref_From_Units,0))</f>
        <v>#REF!</v>
      </c>
      <c r="AI59" s="60" t="str">
        <f t="array" ref="AI59">INDEX(Ref_Master_Unit_Table,MATCH(IF(AND($D59="UK",$G59="Vehicle Distance (e.g. Road Transport)"),$L59,IF(ISBLANK($O59),$L59,$O59)),Ref_From_Units,0),MATCH($X59,REF_To_Unit,0))</f>
        <v>#N/A</v>
      </c>
      <c r="AJ59" s="60" t="str">
        <f t="array" ref="AJ59">INDEX(Ref_Master_Unit_Table,MATCH($Z59,REF_To_Unit,0),MATCH('Reference - Lookup and Unit'!$A$11,Ref_From_Units,0))</f>
        <v>#REF!</v>
      </c>
      <c r="AK59" s="60" t="str">
        <f t="array" ref="AK59">INDEX(Ref_Master_Unit_Table,MATCH(IF(AND($D59="UK",$G59="Vehicle Distance (e.g. Road Transport)"),$L59,IF(ISBLANK($O59),$L59,$O59)),Ref_From_Units,0),MATCH($AA59,REF_To_Unit,0))</f>
        <v>#N/A</v>
      </c>
      <c r="AL59" s="60" t="str">
        <f t="array" ref="AL59">INDEX(Ref_Master_Unit_Table,MATCH($AC59,REF_To_Unit,0),MATCH('Reference - Lookup and Unit'!$A$11,Ref_From_Units,0))</f>
        <v>#REF!</v>
      </c>
      <c r="AM59" s="60" t="str">
        <f t="array" ref="AM59">INDEX(Ref_Master_Unit_Table,MATCH(IF(OR($G59="Fuel Use",$G59="Custom Fuel"),$O59,$L59),Ref_From_Units,0),MATCH($AD59,REF_To_Unit,0))</f>
        <v>#N/A</v>
      </c>
      <c r="AN59" s="60" t="str">
        <f t="array" ref="AN59">INDEX(Ref_Master_Unit_Table,MATCH($AF59,REF_To_Unit,0),MATCH('Reference - Lookup and Unit'!$A$11,Ref_From_Units,0))</f>
        <v>#REF!</v>
      </c>
      <c r="AO59" s="60" t="str">
        <f t="array" ref="AO59">INDEX(Ref_Master_Unit_Table,MATCH(IF(OR($G59="Fuel Use",$G59="Custom Fuel"),$O59,$L59),Ref_From_Units,0),MATCH($AD59,REF_To_Unit,0))</f>
        <v>#N/A</v>
      </c>
      <c r="AP59" s="60" t="str">
        <f>VLOOKUP("CO2",INDIRECT(IF(Setting_IPCC_GWP_VERSION="1995 IPCC Second Assessment Report (SAR)","Ref_EF_IPCC_GWP_95",IF(Setting_IPCC_GWP_VERSION="2001 IPCC Third Assessment Report (TAR)","Ref_EF_IPCC_GWP_2001","Ref_EF_IPCC_GWP_2007"))),2,0)</f>
        <v>1.0000000000</v>
      </c>
      <c r="AQ5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5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59" s="61" t="str">
        <f>VLOOKUP("Biofuel CO2",INDIRECT(IF(Setting_IPCC_GWP_VERSION="1995 IPCC Second Assessment Report (SAR)","Ref_EF_IPCC_GWP_95",IF(Setting_IPCC_GWP_VERSION="2001 IPCC Third Assessment Report (TAR)","Ref_EF_IPCC_GWP_2001","Ref_EF_IPCC_GWP_2007"))),2,0)</f>
        <v>1.0000000000</v>
      </c>
      <c r="AT59" s="62" t="str">
        <f t="shared" si="6"/>
        <v>Ref_DD_vehicle_Passenger_</v>
      </c>
      <c r="AU59" s="62" t="str">
        <f t="shared" si="7"/>
        <v>#REF!</v>
      </c>
      <c r="AV59" s="62" t="str">
        <f t="shared" si="8"/>
        <v>#REF!</v>
      </c>
      <c r="AW59" s="62" t="str">
        <f t="shared" si="9"/>
        <v>#REF!</v>
      </c>
      <c r="AX59" s="62" t="str">
        <f t="shared" si="10"/>
        <v>#REF!</v>
      </c>
      <c r="AY59" s="62" t="str">
        <f t="shared" si="11"/>
        <v>FALSE</v>
      </c>
      <c r="AZ59" s="62" t="str">
        <f t="shared" si="12"/>
        <v/>
      </c>
      <c r="BA59" s="62" t="str">
        <f t="shared" si="13"/>
        <v/>
      </c>
      <c r="BB59" s="62" t="str">
        <f t="shared" si="14"/>
        <v/>
      </c>
      <c r="BC59" s="62" t="str">
        <f t="shared" si="15"/>
        <v/>
      </c>
      <c r="BD59" s="62" t="str">
        <f t="shared" si="16"/>
        <v/>
      </c>
      <c r="BE59" s="62" t="str">
        <f t="shared" si="17"/>
        <v/>
      </c>
      <c r="BF59" s="62" t="str">
        <f t="shared" si="18"/>
        <v/>
      </c>
      <c r="BG59" s="62" t="str">
        <f t="shared" si="19"/>
        <v/>
      </c>
      <c r="BH59" s="62" t="str">
        <f t="shared" si="20"/>
        <v/>
      </c>
      <c r="BI59" s="62" t="str">
        <f t="shared" si="21"/>
        <v/>
      </c>
      <c r="BJ59" s="62" t="str">
        <f t="shared" si="22"/>
        <v/>
      </c>
      <c r="BK59" s="62" t="str">
        <f t="shared" si="23"/>
        <v/>
      </c>
      <c r="BL59" s="62" t="str">
        <f t="shared" si="24"/>
        <v/>
      </c>
      <c r="BM59" s="63" t="str">
        <f t="shared" si="25"/>
        <v/>
      </c>
      <c r="BN59" s="62" t="str">
        <f t="shared" si="26"/>
        <v/>
      </c>
      <c r="BO59" s="62" t="str">
        <f t="shared" si="27"/>
        <v/>
      </c>
      <c r="BP59" s="62" t="str">
        <f t="shared" si="28"/>
        <v/>
      </c>
      <c r="BQ59" s="62" t="str">
        <f t="shared" si="29"/>
        <v/>
      </c>
      <c r="BR59" s="62" t="str">
        <f t="shared" si="30"/>
        <v/>
      </c>
      <c r="BS59" s="62" t="str">
        <f t="shared" si="31"/>
        <v/>
      </c>
      <c r="BT59" s="62" t="str">
        <f t="shared" si="32"/>
        <v/>
      </c>
      <c r="BU59" s="62" t="str">
        <f t="shared" si="33"/>
        <v/>
      </c>
      <c r="BV59" s="62" t="str">
        <f t="shared" si="34"/>
        <v/>
      </c>
      <c r="BW59" s="62" t="str">
        <f t="shared" si="35"/>
        <v/>
      </c>
      <c r="BX59" s="62" t="str">
        <f t="shared" si="36"/>
        <v/>
      </c>
      <c r="BY59" s="62" t="str">
        <f t="shared" si="37"/>
        <v/>
      </c>
      <c r="BZ59" s="62" t="str">
        <f t="shared" si="38"/>
        <v/>
      </c>
      <c r="CA59" s="62" t="str">
        <f t="shared" si="39"/>
        <v/>
      </c>
      <c r="CB59" s="62" t="str">
        <f t="shared" si="40"/>
        <v/>
      </c>
      <c r="CC59" s="62" t="str">
        <f t="shared" si="41"/>
        <v/>
      </c>
      <c r="CD59" s="62" t="str">
        <f t="shared" si="42"/>
        <v/>
      </c>
      <c r="CE59" s="62" t="str">
        <f t="shared" si="43"/>
        <v/>
      </c>
      <c r="CF59" s="62" t="str">
        <f t="shared" si="44"/>
        <v/>
      </c>
      <c r="CG59" s="62" t="str">
        <f t="shared" si="45"/>
        <v/>
      </c>
      <c r="CH59" s="62" t="str">
        <f t="shared" si="46"/>
        <v/>
      </c>
      <c r="CI59" s="62" t="str">
        <f t="shared" si="47"/>
        <v/>
      </c>
      <c r="CJ59" s="62" t="str">
        <f t="shared" si="48"/>
        <v/>
      </c>
      <c r="CK59" s="62" t="str">
        <f t="shared" si="49"/>
        <v/>
      </c>
      <c r="CL59" s="62" t="str">
        <f t="shared" si="50"/>
        <v/>
      </c>
      <c r="CM59" s="62" t="str">
        <f t="shared" si="51"/>
        <v/>
      </c>
      <c r="CN59" s="62" t="str">
        <f t="shared" si="52"/>
        <v/>
      </c>
      <c r="CO59" s="62" t="str">
        <f t="shared" si="53"/>
        <v/>
      </c>
      <c r="CP59" s="64" t="str">
        <f t="shared" si="54"/>
        <v>Ref_DD_DistanceUnit</v>
      </c>
      <c r="CQ59" s="62" t="str">
        <f t="shared" si="55"/>
        <v/>
      </c>
      <c r="CR59" s="64" t="str">
        <f t="shared" si="56"/>
        <v/>
      </c>
      <c r="CS59" s="65"/>
      <c r="CT59" s="8"/>
      <c r="CU59" s="8"/>
      <c r="CV59" s="8"/>
      <c r="CW59" s="8"/>
      <c r="CX59" s="8"/>
      <c r="CY59" s="8"/>
      <c r="CZ59" s="8"/>
      <c r="DA59" s="8"/>
      <c r="DB59" s="8"/>
      <c r="DC59" s="8"/>
      <c r="DD59" s="8"/>
      <c r="DE59" s="8"/>
      <c r="DF59" s="8"/>
      <c r="DG59" s="8"/>
      <c r="DH59" s="8"/>
      <c r="DI59" s="8"/>
      <c r="DJ59" s="8"/>
      <c r="DK59" s="8"/>
      <c r="DL59" s="8"/>
    </row>
    <row r="60" ht="18.0" customHeight="1">
      <c r="A60" s="8"/>
      <c r="B60" s="87"/>
      <c r="C60" s="79"/>
      <c r="D60" s="79"/>
      <c r="E60" s="79"/>
      <c r="F60" s="79"/>
      <c r="G60" s="79"/>
      <c r="H60" s="79"/>
      <c r="I60" s="80"/>
      <c r="J60" s="80"/>
      <c r="K60" s="80"/>
      <c r="L60" s="79"/>
      <c r="M60" s="79"/>
      <c r="N60" s="80"/>
      <c r="O60" s="79"/>
      <c r="P60" s="81"/>
      <c r="Q60" s="82" t="str">
        <f t="shared" si="1"/>
        <v/>
      </c>
      <c r="R60" s="82" t="str">
        <f t="shared" si="2"/>
        <v/>
      </c>
      <c r="S60" s="82" t="str">
        <f t="shared" si="3"/>
        <v/>
      </c>
      <c r="T60" s="82" t="str">
        <f t="shared" si="4"/>
        <v>0</v>
      </c>
      <c r="U60" s="83" t="str">
        <f t="shared" si="5"/>
        <v/>
      </c>
      <c r="V60" s="60" t="str">
        <f>IF(OR($G60="Fuel Use",$G60="Fuel Use and Vehicle Distance"),VLOOKUP($M60,INDIRECT("Ref_EF_ByFuel"&amp;"_"&amp;$D60),3,0),IF(AND($G60="Vehicle Distance (e.g. Road Transport)",$D60="UK"),VLOOKUP($H60,Ref_EF_Vehicle_Distance_UK,3,0),IF(AND($G60="Vehicle Distance (e.g. Road Transport)",OR($D60="US",$D60="Other")),VLOOKUP($H60,INDIRECT("Ref_EF_Vehicle_Distance"&amp;"_"&amp;$D60),15,0),IF(AND($G60="Vehicle Distance (e.g. Road Transport)",ISBLANK($N60),ISBLANK($O60)),VLOOKUP($H60,INDIRECT("Ref_EF_Vehicle_Distance"&amp;"_"&amp;$D60),15,0),IF($G60="Weight Distance (e.g. Freight Transport)",VLOOKUP($H60,INDIRECT("Ref_EF_Weight_Distance"&amp;"_"&amp;$D60),3,0),IF($G60="Custom Vehicle",VLOOKUP($H60,Tbl_vehical_Settings,2,0),IF($G60="Custom Fuel",VLOOKUP($M60,Tbl_Fuel_Settings,2,0),$AU60)))))))</f>
        <v>#REF!</v>
      </c>
      <c r="W60" s="60" t="str">
        <f>IF(OR($G60="Fuel Use",$G60="Fuel Use and Vehicle Distance"),VLOOKUP($M60,INDIRECT("Ref_EF_ByFuel"&amp;"_"&amp;$D60),5,0),IF(AND($G60="Vehicle Distance (e.g. Road Transport)",$D60="UK"),VLOOKUP($H60,Ref_EF_Vehicle_Distance_UK,5,0),IF(AND($G60="Vehicle Distance (e.g. Road Transport)",OR($D60="US",$D60="Other")),VLOOKUP($H60,INDIRECT("Ref_EF_Vehicle_Distance"&amp;"_"&amp;$D60),17,0),IF(AND($G60="Vehicle Distance (e.g. Road Transport)",ISBLANK($N60),ISBLANK($O60)),VLOOKUP($H60,INDIRECT("Ref_EF_Vehicle_Distance"&amp;"_"&amp;$D60),17,0),IF($G60="Weight Distance (e.g. Freight Transport)",VLOOKUP($H60,INDIRECT("Ref_EF_Weight_Distance"&amp;"_"&amp;$D60),5,0),IF($G60="Custom Vehicle",VLOOKUP($H60,Tbl_vehical_Settings,6,0),IF($G60="Custom Fuel",VLOOKUP($M60,Tbl_Fuel_Settings,6,0),$AV60)))))))</f>
        <v>#REF!</v>
      </c>
      <c r="X60" s="60" t="str">
        <f>IF(OR($G60="Fuel Use",$G60="Fuel Use and Vehicle Distance"),VLOOKUP($M60,INDIRECT("Ref_EF_ByFuel"&amp;"_"&amp;$D60),6,0),IF(AND($G60="Vehicle Distance (e.g. Road Transport)",$D60="UK"),VLOOKUP($H60,Ref_EF_Vehicle_Distance_UK,6,0),IF(AND($G60="Vehicle Distance (e.g. Road Transport)",OR($D60="US",$D60="Other")),VLOOKUP($H60,INDIRECT("Ref_EF_Vehicle_Distance"&amp;"_"&amp;$D60),18,0),IF(AND($G60="Vehicle Distance (e.g. Road Transport)",ISBLANK($N60),ISBLANK($O60)),VLOOKUP($H60,INDIRECT("Ref_EF_Vehicle_Distance"&amp;"_"&amp;$D60),18,0),IF($G60="Weight Distance (e.g. Freight Transport)",VLOOKUP($H60,INDIRECT("Ref_EF_Weight_Distance"&amp;"_"&amp;$D60),6,0),IF($G60="Custom Vehicle",VLOOKUP($H60,Tbl_vehical_Settings,7,0),IF($G60="Custom Fuel",VLOOKUP($M60,Tbl_Fuel_Settings,7,0),$AW60)))))))</f>
        <v>#REF!</v>
      </c>
      <c r="Y60" s="60" t="str">
        <f>IF(OR($G60="Fuel Use",$G60="Fuel Use and Vehicle Distance"),VLOOKUP($M60,INDIRECT("Ref_EF_ByFuel"&amp;"_"&amp;$D60),4,0),IF(AND($G60="Vehicle Distance (e.g. Road Transport)",$D60="UK"),VLOOKUP($H60,Ref_EF_Vehicle_Distance_UK,4,0),IF(AND($G60="Vehicle Distance (e.g. Road Transport)",OR($D60="US",$D60="Other")),VLOOKUP($H60,INDIRECT("Ref_EF_Vehicle_Distance"&amp;"_"&amp;$D60),16,0),IF(AND($G60="Vehicle Distance (e.g. Road Transport)",ISBLANK($N60),ISBLANK($O60)),VLOOKUP($H60,INDIRECT("Ref_EF_Vehicle_Distance"&amp;"_"&amp;$D60),16,0),IF($G60="Weight Distance (e.g. Freight Transport)",VLOOKUP($H60,INDIRECT("Ref_EF_Weight_Distance"&amp;"_"&amp;$D60),4,0),IF($G60="Custom Vehicle",VLOOKUP($H60,Tbl_vehical_Settings,5,0),IF($G60="Custom Fuel",VLOOKUP($M60,Tbl_Fuel_Settings,5,0),$AX60)))))))</f>
        <v>#REF!</v>
      </c>
      <c r="Z60" s="60" t="str">
        <f>IF(OR($G60="Fuel Use",$G60="Fuel Use and Vehicle Distance"),VLOOKUP($M60,INDIRECT("Ref_EF_ByFuel"&amp;"_"&amp;$D60),5,0),IF(AND($G60="Vehicle Distance (e.g. Road Transport)",$D60="UK"),VLOOKUP($H60,Ref_EF_Vehicle_Distance_UK,5,0),IF(AND($G60="Vehicle Distance (e.g. Road Transport)",OR($D60="US",$D60="Other")),VLOOKUP($H60,INDIRECT("Ref_EF_Vehicle_Distance"&amp;"_"&amp;$D60),17,0),IF(AND($G60="Vehicle Distance (e.g. Road Transport)",ISBLANK($N60),ISBLANK($O60)),VLOOKUP($H60,INDIRECT("Ref_EF_Vehicle_Distance"&amp;"_"&amp;$D60),17,0),IF($G60="Weight Distance (e.g. Freight Transport)",VLOOKUP($H60,INDIRECT("Ref_EF_Weight_Distance"&amp;"_"&amp;$D60),5,0),IF($G60="Custom Vehicle",VLOOKUP($H60,Tbl_vehical_Settings,6,0),IF($G60="Custom Fuel",VLOOKUP($M60,Tbl_Fuel_Settings,6,0),$AV60)))))))</f>
        <v>#REF!</v>
      </c>
      <c r="AA60" s="60" t="str">
        <f>IF(OR($G60="Fuel Use",$G60="Fuel Use and Vehicle Distance"),VLOOKUP($M60,INDIRECT("Ref_EF_ByFuel"&amp;"_"&amp;$D60),6,0),IF(AND($G60="Vehicle Distance (e.g. Road Transport)",$D60="UK"),VLOOKUP($H60,Ref_EF_Vehicle_Distance_UK,6,0),IF(AND($G60="Vehicle Distance (e.g. Road Transport)",OR($D60="US",$D60="Other")),VLOOKUP($H60,INDIRECT("Ref_EF_Vehicle_Distance"&amp;"_"&amp;$D60),18,0),IF(AND($G60="Vehicle Distance (e.g. Road Transport)",ISBLANK($N60),ISBLANK($O60)),VLOOKUP($H60,INDIRECT("Ref_EF_Vehicle_Distance"&amp;"_"&amp;$D60),18,0),IF($G60="Weight Distance (e.g. Freight Transport)",VLOOKUP($H60,INDIRECT("Ref_EF_Weight_Distance"&amp;"_"&amp;$D60),6,0),IF($G60="Custom Vehicle",VLOOKUP($H60,Tbl_vehical_Settings,7,0),IF($G60="Custom Fuel",VLOOKUP($M60,Tbl_Fuel_Settings,7,0),$AW60)))))))</f>
        <v>#REF!</v>
      </c>
      <c r="AB60" s="60" t="str">
        <f>IF($G60="Fuel Use",VLOOKUP($H60,INDIRECT("Ref_EF_ByFuel_CH4"&amp;"_"&amp;$D60),3,0),
IF($G60="Fuel Use and Vehicle Distance",VLOOKUP($H60,INDIRECT("Ref_EF_Vehicle_Distance"&amp;"_"&amp;$D60),3,0),IF($G60="Vehicle Distance (e.g. Road Transport)",VLOOKUP($H60,INDIRECT("Ref_EF_Vehicle_Distance"&amp;"_"&amp;$D60),IF($D60="UK",7,3),0),IF($G60="Weight Distance (e.g. Freight Transport)",VLOOKUP(VLOOKUP($H60,INDIRECT("Ref_EF_Weight_Distance"&amp;"_"&amp;$D60),8,0),INDIRECT("Ref_EF_Weight_Distance_CH4"&amp;"_"&amp;$D60),3,0),IF($G60="Custom Vehicle",VLOOKUP($H60,Tbl_vehical_Settings,3,0),IF($G60="Custom Fuel",VLOOKUP($M60,Tbl_Fuel_Settings,3,0),VLOOKUP($H60,INDIRECT("Ref_EF_Public_Transport"&amp;"_"&amp;$D60),7,0)))))))</f>
        <v>#REF!</v>
      </c>
      <c r="AC60" s="60" t="str">
        <f>IF($G60="Fuel Use",VLOOKUP($H60,INDIRECT("Ref_EF_ByFuel_CH4"&amp;"_"&amp;$D60),4,0),
IF($G60="Fuel Use and Vehicle Distance",VLOOKUP($H60,INDIRECT("Ref_EF_Vehicle_Distance"&amp;"_"&amp;$D60),4,0),IF($G60="Vehicle Distance (e.g. Road Transport)",VLOOKUP($H60,INDIRECT("Ref_EF_Vehicle_Distance"&amp;"_"&amp;$D60),IF($D60="UK",8,4),0),IF($G60="Weight Distance (e.g. Freight Transport)",VLOOKUP(VLOOKUP($H60,INDIRECT("Ref_EF_Weight_Distance"&amp;"_"&amp;$D60),8,0),INDIRECT("Ref_EF_Weight_Distance_CH4"&amp;"_"&amp;$D60),4,0),IF($G60="Custom Vehicle",VLOOKUP($H60,Tbl_vehical_Settings,6,0),IF($G60="Custom Fuel",VLOOKUP($M60,Tbl_Fuel_Settings,6,0),VLOOKUP($H60,INDIRECT("Ref_EF_Public_Transport"&amp;"_"&amp;$D60),8,0)))))))</f>
        <v>#REF!</v>
      </c>
      <c r="AD60" s="60" t="str">
        <f>IF($G60="Fuel Use",VLOOKUP($H60,INDIRECT("Ref_EF_ByFuel_CH4"&amp;"_"&amp;$D60),5,0),
IF($G60="Fuel Use and Vehicle Distance",VLOOKUP($H60,INDIRECT("Ref_EF_Vehicle_Distance"&amp;"_"&amp;$D60),5,0),IF($G60="Vehicle Distance (e.g. Road Transport)",VLOOKUP($H60,INDIRECT("Ref_EF_Vehicle_Distance"&amp;"_"&amp;$D60),IF($D60="UK",9,5),0),IF($G60="Weight Distance (e.g. Freight Transport)",VLOOKUP(VLOOKUP($H60,INDIRECT("Ref_EF_Weight_Distance"&amp;"_"&amp;$D60),8,0),INDIRECT("Ref_EF_Weight_Distance_CH4"&amp;"_"&amp;$D60),5,0),IF($G60="Custom Vehicle",VLOOKUP($H60,Tbl_vehical_Settings,7,0),IF($G60="Custom Fuel",VLOOKUP($M60,Tbl_Fuel_Settings,7,0),VLOOKUP($H60,INDIRECT("Ref_EF_Public_Transport"&amp;"_"&amp;$D60),9,0)))))))</f>
        <v>#REF!</v>
      </c>
      <c r="AE60" s="60" t="str">
        <f>IF($G60="Fuel Use",VLOOKUP($H60,INDIRECT("Ref_EF_ByFuel_CH4"&amp;"_"&amp;$D60),6,0),
IF($G60="Fuel Use and Vehicle Distance",VLOOKUP($H60,INDIRECT("Ref_EF_Vehicle_Distance"&amp;"_"&amp;$D60),6,0),IF($G60="Vehicle Distance (e.g. Road Transport)",VLOOKUP($H60,INDIRECT("Ref_EF_Vehicle_Distance"&amp;"_"&amp;$D60),IF($D60="UK",10,6),0),IF($G60="Weight Distance (e.g. Freight Transport)",VLOOKUP(VLOOKUP($H60,INDIRECT("Ref_EF_Weight_Distance"&amp;"_"&amp;$D60),8,0),INDIRECT("Ref_EF_Weight_Distance_CH4"&amp;"_"&amp;$D60),6,0),IF($G60="Custom Vehicle",VLOOKUP($H60,Tbl_vehical_Settings,4,0),IF($G60="Custom Fuel",VLOOKUP($M60,Tbl_Fuel_Settings,4,0),VLOOKUP($H60,INDIRECT("Ref_EF_Public_Transport"&amp;"_"&amp;$D60),10,0)))))))</f>
        <v>#REF!</v>
      </c>
      <c r="AF60" s="60" t="str">
        <f>IF($G60="Fuel Use",VLOOKUP($H60,INDIRECT("Ref_EF_ByFuel_CH4"&amp;"_"&amp;$D60),7,0),
IF($G60="Fuel Use and Vehicle Distance",VLOOKUP($H60,INDIRECT("Ref_EF_Vehicle_Distance"&amp;"_"&amp;$D60),7,0),IF($G60="Vehicle Distance (e.g. Road Transport)",VLOOKUP($H60,INDIRECT("Ref_EF_Vehicle_Distance"&amp;"_"&amp;$D60),IF($D60="UK",11,7),0),IF($G60="Weight Distance (e.g. Freight Transport)",VLOOKUP(VLOOKUP($H60,INDIRECT("Ref_EF_Weight_Distance"&amp;"_"&amp;$D60),8,0),INDIRECT("Ref_EF_Weight_Distance_CH4"&amp;"_"&amp;$D60),7,0),IF($G60="Custom Vehicle",VLOOKUP($H60,Tbl_vehical_Settings,6,0),IF($G60="Custom Fuel",VLOOKUP($M60,Tbl_Fuel_Settings,6,0),VLOOKUP($H60,INDIRECT("Ref_EF_Public_Transport"&amp;"_"&amp;$D60),11,0)))))))</f>
        <v>#REF!</v>
      </c>
      <c r="AG60" s="60" t="str">
        <f>IF($G60="Fuel Use",VLOOKUP($H60,INDIRECT("Ref_EF_ByFuel_CH4"&amp;"_"&amp;$D60),8,0),
IF($G60="Fuel Use and Vehicle Distance",VLOOKUP($H60,INDIRECT("Ref_EF_Vehicle_Distance"&amp;"_"&amp;$D60),8,0),IF($G60="Vehicle Distance (e.g. Road Transport)",VLOOKUP($H60,INDIRECT("Ref_EF_Vehicle_Distance"&amp;"_"&amp;$D60),IF($D60="UK",12,8),0),IF($G60="Weight Distance (e.g. Freight Transport)",VLOOKUP(VLOOKUP($H60,INDIRECT("Ref_EF_Weight_Distance"&amp;"_"&amp;$D60),8,0),INDIRECT("Ref_EF_Weight_Distance_CH4"&amp;"_"&amp;$D60),8,0),IF($G60="Custom Vehicle",VLOOKUP($H60,Tbl_vehical_Settings,7,0),IF($G60="Custom Fuel",VLOOKUP($M60,Tbl_Fuel_Settings,7,0),VLOOKUP($H60,INDIRECT("Ref_EF_Public_Transport"&amp;"_"&amp;$D60),12,0)))))))</f>
        <v>#REF!</v>
      </c>
      <c r="AH60" s="60" t="str">
        <f t="array" ref="AH60">INDEX(Ref_Master_Unit_Table,MATCH($W60,REF_To_Unit,0),MATCH('Reference - Lookup and Unit'!$A$11,Ref_From_Units,0))</f>
        <v>#REF!</v>
      </c>
      <c r="AI60" s="60" t="str">
        <f t="array" ref="AI60">INDEX(Ref_Master_Unit_Table,MATCH(IF(AND($D60="UK",$G60="Vehicle Distance (e.g. Road Transport)"),$L60,IF(ISBLANK($O60),$L60,$O60)),Ref_From_Units,0),MATCH($X60,REF_To_Unit,0))</f>
        <v>#N/A</v>
      </c>
      <c r="AJ60" s="60" t="str">
        <f t="array" ref="AJ60">INDEX(Ref_Master_Unit_Table,MATCH($Z60,REF_To_Unit,0),MATCH('Reference - Lookup and Unit'!$A$11,Ref_From_Units,0))</f>
        <v>#REF!</v>
      </c>
      <c r="AK60" s="60" t="str">
        <f t="array" ref="AK60">INDEX(Ref_Master_Unit_Table,MATCH(IF(AND($D60="UK",$G60="Vehicle Distance (e.g. Road Transport)"),$L60,IF(ISBLANK($O60),$L60,$O60)),Ref_From_Units,0),MATCH($AA60,REF_To_Unit,0))</f>
        <v>#N/A</v>
      </c>
      <c r="AL60" s="60" t="str">
        <f t="array" ref="AL60">INDEX(Ref_Master_Unit_Table,MATCH($AC60,REF_To_Unit,0),MATCH('Reference - Lookup and Unit'!$A$11,Ref_From_Units,0))</f>
        <v>#REF!</v>
      </c>
      <c r="AM60" s="60" t="str">
        <f t="array" ref="AM60">INDEX(Ref_Master_Unit_Table,MATCH(IF(OR($G60="Fuel Use",$G60="Custom Fuel"),$O60,$L60),Ref_From_Units,0),MATCH($AD60,REF_To_Unit,0))</f>
        <v>#N/A</v>
      </c>
      <c r="AN60" s="60" t="str">
        <f t="array" ref="AN60">INDEX(Ref_Master_Unit_Table,MATCH($AF60,REF_To_Unit,0),MATCH('Reference - Lookup and Unit'!$A$11,Ref_From_Units,0))</f>
        <v>#REF!</v>
      </c>
      <c r="AO60" s="60" t="str">
        <f t="array" ref="AO60">INDEX(Ref_Master_Unit_Table,MATCH(IF(OR($G60="Fuel Use",$G60="Custom Fuel"),$O60,$L60),Ref_From_Units,0),MATCH($AD60,REF_To_Unit,0))</f>
        <v>#N/A</v>
      </c>
      <c r="AP60" s="60" t="str">
        <f>VLOOKUP("CO2",INDIRECT(IF(Setting_IPCC_GWP_VERSION="1995 IPCC Second Assessment Report (SAR)","Ref_EF_IPCC_GWP_95",IF(Setting_IPCC_GWP_VERSION="2001 IPCC Third Assessment Report (TAR)","Ref_EF_IPCC_GWP_2001","Ref_EF_IPCC_GWP_2007"))),2,0)</f>
        <v>1.0000000000</v>
      </c>
      <c r="AQ6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0" s="61" t="str">
        <f>VLOOKUP("Biofuel CO2",INDIRECT(IF(Setting_IPCC_GWP_VERSION="1995 IPCC Second Assessment Report (SAR)","Ref_EF_IPCC_GWP_95",IF(Setting_IPCC_GWP_VERSION="2001 IPCC Third Assessment Report (TAR)","Ref_EF_IPCC_GWP_2001","Ref_EF_IPCC_GWP_2007"))),2,0)</f>
        <v>1.0000000000</v>
      </c>
      <c r="AT60" s="62" t="str">
        <f t="shared" si="6"/>
        <v>Ref_DD_vehicle_Passenger_</v>
      </c>
      <c r="AU60" s="62" t="str">
        <f t="shared" si="7"/>
        <v>#REF!</v>
      </c>
      <c r="AV60" s="62" t="str">
        <f t="shared" si="8"/>
        <v>#REF!</v>
      </c>
      <c r="AW60" s="62" t="str">
        <f t="shared" si="9"/>
        <v>#REF!</v>
      </c>
      <c r="AX60" s="62" t="str">
        <f t="shared" si="10"/>
        <v>#REF!</v>
      </c>
      <c r="AY60" s="62" t="str">
        <f t="shared" si="11"/>
        <v>FALSE</v>
      </c>
      <c r="AZ60" s="62" t="str">
        <f t="shared" si="12"/>
        <v/>
      </c>
      <c r="BA60" s="62" t="str">
        <f t="shared" si="13"/>
        <v/>
      </c>
      <c r="BB60" s="62" t="str">
        <f t="shared" si="14"/>
        <v/>
      </c>
      <c r="BC60" s="62" t="str">
        <f t="shared" si="15"/>
        <v/>
      </c>
      <c r="BD60" s="62" t="str">
        <f t="shared" si="16"/>
        <v/>
      </c>
      <c r="BE60" s="62" t="str">
        <f t="shared" si="17"/>
        <v/>
      </c>
      <c r="BF60" s="62" t="str">
        <f t="shared" si="18"/>
        <v/>
      </c>
      <c r="BG60" s="62" t="str">
        <f t="shared" si="19"/>
        <v/>
      </c>
      <c r="BH60" s="62" t="str">
        <f t="shared" si="20"/>
        <v/>
      </c>
      <c r="BI60" s="62" t="str">
        <f t="shared" si="21"/>
        <v/>
      </c>
      <c r="BJ60" s="62" t="str">
        <f t="shared" si="22"/>
        <v/>
      </c>
      <c r="BK60" s="62" t="str">
        <f t="shared" si="23"/>
        <v/>
      </c>
      <c r="BL60" s="62" t="str">
        <f t="shared" si="24"/>
        <v/>
      </c>
      <c r="BM60" s="63" t="str">
        <f t="shared" si="25"/>
        <v/>
      </c>
      <c r="BN60" s="62" t="str">
        <f t="shared" si="26"/>
        <v/>
      </c>
      <c r="BO60" s="62" t="str">
        <f t="shared" si="27"/>
        <v/>
      </c>
      <c r="BP60" s="62" t="str">
        <f t="shared" si="28"/>
        <v/>
      </c>
      <c r="BQ60" s="62" t="str">
        <f t="shared" si="29"/>
        <v/>
      </c>
      <c r="BR60" s="62" t="str">
        <f t="shared" si="30"/>
        <v/>
      </c>
      <c r="BS60" s="62" t="str">
        <f t="shared" si="31"/>
        <v/>
      </c>
      <c r="BT60" s="62" t="str">
        <f t="shared" si="32"/>
        <v/>
      </c>
      <c r="BU60" s="62" t="str">
        <f t="shared" si="33"/>
        <v/>
      </c>
      <c r="BV60" s="62" t="str">
        <f t="shared" si="34"/>
        <v/>
      </c>
      <c r="BW60" s="62" t="str">
        <f t="shared" si="35"/>
        <v/>
      </c>
      <c r="BX60" s="62" t="str">
        <f t="shared" si="36"/>
        <v/>
      </c>
      <c r="BY60" s="62" t="str">
        <f t="shared" si="37"/>
        <v/>
      </c>
      <c r="BZ60" s="62" t="str">
        <f t="shared" si="38"/>
        <v/>
      </c>
      <c r="CA60" s="62" t="str">
        <f t="shared" si="39"/>
        <v/>
      </c>
      <c r="CB60" s="62" t="str">
        <f t="shared" si="40"/>
        <v/>
      </c>
      <c r="CC60" s="62" t="str">
        <f t="shared" si="41"/>
        <v/>
      </c>
      <c r="CD60" s="62" t="str">
        <f t="shared" si="42"/>
        <v/>
      </c>
      <c r="CE60" s="62" t="str">
        <f t="shared" si="43"/>
        <v/>
      </c>
      <c r="CF60" s="62" t="str">
        <f t="shared" si="44"/>
        <v/>
      </c>
      <c r="CG60" s="62" t="str">
        <f t="shared" si="45"/>
        <v/>
      </c>
      <c r="CH60" s="62" t="str">
        <f t="shared" si="46"/>
        <v/>
      </c>
      <c r="CI60" s="62" t="str">
        <f t="shared" si="47"/>
        <v/>
      </c>
      <c r="CJ60" s="62" t="str">
        <f t="shared" si="48"/>
        <v/>
      </c>
      <c r="CK60" s="62" t="str">
        <f t="shared" si="49"/>
        <v/>
      </c>
      <c r="CL60" s="62" t="str">
        <f t="shared" si="50"/>
        <v/>
      </c>
      <c r="CM60" s="62" t="str">
        <f t="shared" si="51"/>
        <v/>
      </c>
      <c r="CN60" s="62" t="str">
        <f t="shared" si="52"/>
        <v/>
      </c>
      <c r="CO60" s="62" t="str">
        <f t="shared" si="53"/>
        <v/>
      </c>
      <c r="CP60" s="64" t="str">
        <f t="shared" si="54"/>
        <v>Ref_DD_DistanceUnit</v>
      </c>
      <c r="CQ60" s="62" t="str">
        <f t="shared" si="55"/>
        <v/>
      </c>
      <c r="CR60" s="64" t="str">
        <f t="shared" si="56"/>
        <v/>
      </c>
      <c r="CS60" s="65"/>
      <c r="CT60" s="8"/>
      <c r="CU60" s="8"/>
      <c r="CV60" s="8"/>
      <c r="CW60" s="8"/>
      <c r="CX60" s="8"/>
      <c r="CY60" s="8"/>
      <c r="CZ60" s="8"/>
      <c r="DA60" s="8"/>
      <c r="DB60" s="8"/>
      <c r="DC60" s="8"/>
      <c r="DD60" s="8"/>
      <c r="DE60" s="8"/>
      <c r="DF60" s="8"/>
      <c r="DG60" s="8"/>
      <c r="DH60" s="8"/>
      <c r="DI60" s="8"/>
      <c r="DJ60" s="8"/>
      <c r="DK60" s="8"/>
      <c r="DL60" s="8"/>
    </row>
    <row r="61" ht="18.0" customHeight="1">
      <c r="A61" s="8"/>
      <c r="B61" s="87"/>
      <c r="C61" s="79"/>
      <c r="D61" s="79"/>
      <c r="E61" s="79"/>
      <c r="F61" s="79"/>
      <c r="G61" s="79"/>
      <c r="H61" s="79"/>
      <c r="I61" s="80"/>
      <c r="J61" s="80"/>
      <c r="K61" s="80"/>
      <c r="L61" s="79"/>
      <c r="M61" s="79"/>
      <c r="N61" s="80"/>
      <c r="O61" s="79"/>
      <c r="P61" s="81"/>
      <c r="Q61" s="82" t="str">
        <f t="shared" si="1"/>
        <v/>
      </c>
      <c r="R61" s="82" t="str">
        <f t="shared" si="2"/>
        <v/>
      </c>
      <c r="S61" s="82" t="str">
        <f t="shared" si="3"/>
        <v/>
      </c>
      <c r="T61" s="82" t="str">
        <f t="shared" si="4"/>
        <v>0</v>
      </c>
      <c r="U61" s="83" t="str">
        <f t="shared" si="5"/>
        <v/>
      </c>
      <c r="V61" s="60" t="str">
        <f>IF(OR($G61="Fuel Use",$G61="Fuel Use and Vehicle Distance"),VLOOKUP($M61,INDIRECT("Ref_EF_ByFuel"&amp;"_"&amp;$D61),3,0),IF(AND($G61="Vehicle Distance (e.g. Road Transport)",$D61="UK"),VLOOKUP($H61,Ref_EF_Vehicle_Distance_UK,3,0),IF(AND($G61="Vehicle Distance (e.g. Road Transport)",OR($D61="US",$D61="Other")),VLOOKUP($H61,INDIRECT("Ref_EF_Vehicle_Distance"&amp;"_"&amp;$D61),15,0),IF(AND($G61="Vehicle Distance (e.g. Road Transport)",ISBLANK($N61),ISBLANK($O61)),VLOOKUP($H61,INDIRECT("Ref_EF_Vehicle_Distance"&amp;"_"&amp;$D61),15,0),IF($G61="Weight Distance (e.g. Freight Transport)",VLOOKUP($H61,INDIRECT("Ref_EF_Weight_Distance"&amp;"_"&amp;$D61),3,0),IF($G61="Custom Vehicle",VLOOKUP($H61,Tbl_vehical_Settings,2,0),IF($G61="Custom Fuel",VLOOKUP($M61,Tbl_Fuel_Settings,2,0),$AU61)))))))</f>
        <v>#REF!</v>
      </c>
      <c r="W61" s="60" t="str">
        <f>IF(OR($G61="Fuel Use",$G61="Fuel Use and Vehicle Distance"),VLOOKUP($M61,INDIRECT("Ref_EF_ByFuel"&amp;"_"&amp;$D61),5,0),IF(AND($G61="Vehicle Distance (e.g. Road Transport)",$D61="UK"),VLOOKUP($H61,Ref_EF_Vehicle_Distance_UK,5,0),IF(AND($G61="Vehicle Distance (e.g. Road Transport)",OR($D61="US",$D61="Other")),VLOOKUP($H61,INDIRECT("Ref_EF_Vehicle_Distance"&amp;"_"&amp;$D61),17,0),IF(AND($G61="Vehicle Distance (e.g. Road Transport)",ISBLANK($N61),ISBLANK($O61)),VLOOKUP($H61,INDIRECT("Ref_EF_Vehicle_Distance"&amp;"_"&amp;$D61),17,0),IF($G61="Weight Distance (e.g. Freight Transport)",VLOOKUP($H61,INDIRECT("Ref_EF_Weight_Distance"&amp;"_"&amp;$D61),5,0),IF($G61="Custom Vehicle",VLOOKUP($H61,Tbl_vehical_Settings,6,0),IF($G61="Custom Fuel",VLOOKUP($M61,Tbl_Fuel_Settings,6,0),$AV61)))))))</f>
        <v>#REF!</v>
      </c>
      <c r="X61" s="60" t="str">
        <f>IF(OR($G61="Fuel Use",$G61="Fuel Use and Vehicle Distance"),VLOOKUP($M61,INDIRECT("Ref_EF_ByFuel"&amp;"_"&amp;$D61),6,0),IF(AND($G61="Vehicle Distance (e.g. Road Transport)",$D61="UK"),VLOOKUP($H61,Ref_EF_Vehicle_Distance_UK,6,0),IF(AND($G61="Vehicle Distance (e.g. Road Transport)",OR($D61="US",$D61="Other")),VLOOKUP($H61,INDIRECT("Ref_EF_Vehicle_Distance"&amp;"_"&amp;$D61),18,0),IF(AND($G61="Vehicle Distance (e.g. Road Transport)",ISBLANK($N61),ISBLANK($O61)),VLOOKUP($H61,INDIRECT("Ref_EF_Vehicle_Distance"&amp;"_"&amp;$D61),18,0),IF($G61="Weight Distance (e.g. Freight Transport)",VLOOKUP($H61,INDIRECT("Ref_EF_Weight_Distance"&amp;"_"&amp;$D61),6,0),IF($G61="Custom Vehicle",VLOOKUP($H61,Tbl_vehical_Settings,7,0),IF($G61="Custom Fuel",VLOOKUP($M61,Tbl_Fuel_Settings,7,0),$AW61)))))))</f>
        <v>#REF!</v>
      </c>
      <c r="Y61" s="60" t="str">
        <f>IF(OR($G61="Fuel Use",$G61="Fuel Use and Vehicle Distance"),VLOOKUP($M61,INDIRECT("Ref_EF_ByFuel"&amp;"_"&amp;$D61),4,0),IF(AND($G61="Vehicle Distance (e.g. Road Transport)",$D61="UK"),VLOOKUP($H61,Ref_EF_Vehicle_Distance_UK,4,0),IF(AND($G61="Vehicle Distance (e.g. Road Transport)",OR($D61="US",$D61="Other")),VLOOKUP($H61,INDIRECT("Ref_EF_Vehicle_Distance"&amp;"_"&amp;$D61),16,0),IF(AND($G61="Vehicle Distance (e.g. Road Transport)",ISBLANK($N61),ISBLANK($O61)),VLOOKUP($H61,INDIRECT("Ref_EF_Vehicle_Distance"&amp;"_"&amp;$D61),16,0),IF($G61="Weight Distance (e.g. Freight Transport)",VLOOKUP($H61,INDIRECT("Ref_EF_Weight_Distance"&amp;"_"&amp;$D61),4,0),IF($G61="Custom Vehicle",VLOOKUP($H61,Tbl_vehical_Settings,5,0),IF($G61="Custom Fuel",VLOOKUP($M61,Tbl_Fuel_Settings,5,0),$AX61)))))))</f>
        <v>#REF!</v>
      </c>
      <c r="Z61" s="60" t="str">
        <f>IF(OR($G61="Fuel Use",$G61="Fuel Use and Vehicle Distance"),VLOOKUP($M61,INDIRECT("Ref_EF_ByFuel"&amp;"_"&amp;$D61),5,0),IF(AND($G61="Vehicle Distance (e.g. Road Transport)",$D61="UK"),VLOOKUP($H61,Ref_EF_Vehicle_Distance_UK,5,0),IF(AND($G61="Vehicle Distance (e.g. Road Transport)",OR($D61="US",$D61="Other")),VLOOKUP($H61,INDIRECT("Ref_EF_Vehicle_Distance"&amp;"_"&amp;$D61),17,0),IF(AND($G61="Vehicle Distance (e.g. Road Transport)",ISBLANK($N61),ISBLANK($O61)),VLOOKUP($H61,INDIRECT("Ref_EF_Vehicle_Distance"&amp;"_"&amp;$D61),17,0),IF($G61="Weight Distance (e.g. Freight Transport)",VLOOKUP($H61,INDIRECT("Ref_EF_Weight_Distance"&amp;"_"&amp;$D61),5,0),IF($G61="Custom Vehicle",VLOOKUP($H61,Tbl_vehical_Settings,6,0),IF($G61="Custom Fuel",VLOOKUP($M61,Tbl_Fuel_Settings,6,0),$AV61)))))))</f>
        <v>#REF!</v>
      </c>
      <c r="AA61" s="60" t="str">
        <f>IF(OR($G61="Fuel Use",$G61="Fuel Use and Vehicle Distance"),VLOOKUP($M61,INDIRECT("Ref_EF_ByFuel"&amp;"_"&amp;$D61),6,0),IF(AND($G61="Vehicle Distance (e.g. Road Transport)",$D61="UK"),VLOOKUP($H61,Ref_EF_Vehicle_Distance_UK,6,0),IF(AND($G61="Vehicle Distance (e.g. Road Transport)",OR($D61="US",$D61="Other")),VLOOKUP($H61,INDIRECT("Ref_EF_Vehicle_Distance"&amp;"_"&amp;$D61),18,0),IF(AND($G61="Vehicle Distance (e.g. Road Transport)",ISBLANK($N61),ISBLANK($O61)),VLOOKUP($H61,INDIRECT("Ref_EF_Vehicle_Distance"&amp;"_"&amp;$D61),18,0),IF($G61="Weight Distance (e.g. Freight Transport)",VLOOKUP($H61,INDIRECT("Ref_EF_Weight_Distance"&amp;"_"&amp;$D61),6,0),IF($G61="Custom Vehicle",VLOOKUP($H61,Tbl_vehical_Settings,7,0),IF($G61="Custom Fuel",VLOOKUP($M61,Tbl_Fuel_Settings,7,0),$AW61)))))))</f>
        <v>#REF!</v>
      </c>
      <c r="AB61" s="60" t="str">
        <f>IF($G61="Fuel Use",VLOOKUP($H61,INDIRECT("Ref_EF_ByFuel_CH4"&amp;"_"&amp;$D61),3,0),
IF($G61="Fuel Use and Vehicle Distance",VLOOKUP($H61,INDIRECT("Ref_EF_Vehicle_Distance"&amp;"_"&amp;$D61),3,0),IF($G61="Vehicle Distance (e.g. Road Transport)",VLOOKUP($H61,INDIRECT("Ref_EF_Vehicle_Distance"&amp;"_"&amp;$D61),IF($D61="UK",7,3),0),IF($G61="Weight Distance (e.g. Freight Transport)",VLOOKUP(VLOOKUP($H61,INDIRECT("Ref_EF_Weight_Distance"&amp;"_"&amp;$D61),8,0),INDIRECT("Ref_EF_Weight_Distance_CH4"&amp;"_"&amp;$D61),3,0),IF($G61="Custom Vehicle",VLOOKUP($H61,Tbl_vehical_Settings,3,0),IF($G61="Custom Fuel",VLOOKUP($M61,Tbl_Fuel_Settings,3,0),VLOOKUP($H61,INDIRECT("Ref_EF_Public_Transport"&amp;"_"&amp;$D61),7,0)))))))</f>
        <v>#REF!</v>
      </c>
      <c r="AC61" s="60" t="str">
        <f>IF($G61="Fuel Use",VLOOKUP($H61,INDIRECT("Ref_EF_ByFuel_CH4"&amp;"_"&amp;$D61),4,0),
IF($G61="Fuel Use and Vehicle Distance",VLOOKUP($H61,INDIRECT("Ref_EF_Vehicle_Distance"&amp;"_"&amp;$D61),4,0),IF($G61="Vehicle Distance (e.g. Road Transport)",VLOOKUP($H61,INDIRECT("Ref_EF_Vehicle_Distance"&amp;"_"&amp;$D61),IF($D61="UK",8,4),0),IF($G61="Weight Distance (e.g. Freight Transport)",VLOOKUP(VLOOKUP($H61,INDIRECT("Ref_EF_Weight_Distance"&amp;"_"&amp;$D61),8,0),INDIRECT("Ref_EF_Weight_Distance_CH4"&amp;"_"&amp;$D61),4,0),IF($G61="Custom Vehicle",VLOOKUP($H61,Tbl_vehical_Settings,6,0),IF($G61="Custom Fuel",VLOOKUP($M61,Tbl_Fuel_Settings,6,0),VLOOKUP($H61,INDIRECT("Ref_EF_Public_Transport"&amp;"_"&amp;$D61),8,0)))))))</f>
        <v>#REF!</v>
      </c>
      <c r="AD61" s="60" t="str">
        <f>IF($G61="Fuel Use",VLOOKUP($H61,INDIRECT("Ref_EF_ByFuel_CH4"&amp;"_"&amp;$D61),5,0),
IF($G61="Fuel Use and Vehicle Distance",VLOOKUP($H61,INDIRECT("Ref_EF_Vehicle_Distance"&amp;"_"&amp;$D61),5,0),IF($G61="Vehicle Distance (e.g. Road Transport)",VLOOKUP($H61,INDIRECT("Ref_EF_Vehicle_Distance"&amp;"_"&amp;$D61),IF($D61="UK",9,5),0),IF($G61="Weight Distance (e.g. Freight Transport)",VLOOKUP(VLOOKUP($H61,INDIRECT("Ref_EF_Weight_Distance"&amp;"_"&amp;$D61),8,0),INDIRECT("Ref_EF_Weight_Distance_CH4"&amp;"_"&amp;$D61),5,0),IF($G61="Custom Vehicle",VLOOKUP($H61,Tbl_vehical_Settings,7,0),IF($G61="Custom Fuel",VLOOKUP($M61,Tbl_Fuel_Settings,7,0),VLOOKUP($H61,INDIRECT("Ref_EF_Public_Transport"&amp;"_"&amp;$D61),9,0)))))))</f>
        <v>#REF!</v>
      </c>
      <c r="AE61" s="60" t="str">
        <f>IF($G61="Fuel Use",VLOOKUP($H61,INDIRECT("Ref_EF_ByFuel_CH4"&amp;"_"&amp;$D61),6,0),
IF($G61="Fuel Use and Vehicle Distance",VLOOKUP($H61,INDIRECT("Ref_EF_Vehicle_Distance"&amp;"_"&amp;$D61),6,0),IF($G61="Vehicle Distance (e.g. Road Transport)",VLOOKUP($H61,INDIRECT("Ref_EF_Vehicle_Distance"&amp;"_"&amp;$D61),IF($D61="UK",10,6),0),IF($G61="Weight Distance (e.g. Freight Transport)",VLOOKUP(VLOOKUP($H61,INDIRECT("Ref_EF_Weight_Distance"&amp;"_"&amp;$D61),8,0),INDIRECT("Ref_EF_Weight_Distance_CH4"&amp;"_"&amp;$D61),6,0),IF($G61="Custom Vehicle",VLOOKUP($H61,Tbl_vehical_Settings,4,0),IF($G61="Custom Fuel",VLOOKUP($M61,Tbl_Fuel_Settings,4,0),VLOOKUP($H61,INDIRECT("Ref_EF_Public_Transport"&amp;"_"&amp;$D61),10,0)))))))</f>
        <v>#REF!</v>
      </c>
      <c r="AF61" s="60" t="str">
        <f>IF($G61="Fuel Use",VLOOKUP($H61,INDIRECT("Ref_EF_ByFuel_CH4"&amp;"_"&amp;$D61),7,0),
IF($G61="Fuel Use and Vehicle Distance",VLOOKUP($H61,INDIRECT("Ref_EF_Vehicle_Distance"&amp;"_"&amp;$D61),7,0),IF($G61="Vehicle Distance (e.g. Road Transport)",VLOOKUP($H61,INDIRECT("Ref_EF_Vehicle_Distance"&amp;"_"&amp;$D61),IF($D61="UK",11,7),0),IF($G61="Weight Distance (e.g. Freight Transport)",VLOOKUP(VLOOKUP($H61,INDIRECT("Ref_EF_Weight_Distance"&amp;"_"&amp;$D61),8,0),INDIRECT("Ref_EF_Weight_Distance_CH4"&amp;"_"&amp;$D61),7,0),IF($G61="Custom Vehicle",VLOOKUP($H61,Tbl_vehical_Settings,6,0),IF($G61="Custom Fuel",VLOOKUP($M61,Tbl_Fuel_Settings,6,0),VLOOKUP($H61,INDIRECT("Ref_EF_Public_Transport"&amp;"_"&amp;$D61),11,0)))))))</f>
        <v>#REF!</v>
      </c>
      <c r="AG61" s="60" t="str">
        <f>IF($G61="Fuel Use",VLOOKUP($H61,INDIRECT("Ref_EF_ByFuel_CH4"&amp;"_"&amp;$D61),8,0),
IF($G61="Fuel Use and Vehicle Distance",VLOOKUP($H61,INDIRECT("Ref_EF_Vehicle_Distance"&amp;"_"&amp;$D61),8,0),IF($G61="Vehicle Distance (e.g. Road Transport)",VLOOKUP($H61,INDIRECT("Ref_EF_Vehicle_Distance"&amp;"_"&amp;$D61),IF($D61="UK",12,8),0),IF($G61="Weight Distance (e.g. Freight Transport)",VLOOKUP(VLOOKUP($H61,INDIRECT("Ref_EF_Weight_Distance"&amp;"_"&amp;$D61),8,0),INDIRECT("Ref_EF_Weight_Distance_CH4"&amp;"_"&amp;$D61),8,0),IF($G61="Custom Vehicle",VLOOKUP($H61,Tbl_vehical_Settings,7,0),IF($G61="Custom Fuel",VLOOKUP($M61,Tbl_Fuel_Settings,7,0),VLOOKUP($H61,INDIRECT("Ref_EF_Public_Transport"&amp;"_"&amp;$D61),12,0)))))))</f>
        <v>#REF!</v>
      </c>
      <c r="AH61" s="60" t="str">
        <f t="array" ref="AH61">INDEX(Ref_Master_Unit_Table,MATCH($W61,REF_To_Unit,0),MATCH('Reference - Lookup and Unit'!$A$11,Ref_From_Units,0))</f>
        <v>#REF!</v>
      </c>
      <c r="AI61" s="60" t="str">
        <f t="array" ref="AI61">INDEX(Ref_Master_Unit_Table,MATCH(IF(AND($D61="UK",$G61="Vehicle Distance (e.g. Road Transport)"),$L61,IF(ISBLANK($O61),$L61,$O61)),Ref_From_Units,0),MATCH($X61,REF_To_Unit,0))</f>
        <v>#N/A</v>
      </c>
      <c r="AJ61" s="60" t="str">
        <f t="array" ref="AJ61">INDEX(Ref_Master_Unit_Table,MATCH($Z61,REF_To_Unit,0),MATCH('Reference - Lookup and Unit'!$A$11,Ref_From_Units,0))</f>
        <v>#REF!</v>
      </c>
      <c r="AK61" s="60" t="str">
        <f t="array" ref="AK61">INDEX(Ref_Master_Unit_Table,MATCH(IF(AND($D61="UK",$G61="Vehicle Distance (e.g. Road Transport)"),$L61,IF(ISBLANK($O61),$L61,$O61)),Ref_From_Units,0),MATCH($AA61,REF_To_Unit,0))</f>
        <v>#N/A</v>
      </c>
      <c r="AL61" s="60" t="str">
        <f t="array" ref="AL61">INDEX(Ref_Master_Unit_Table,MATCH($AC61,REF_To_Unit,0),MATCH('Reference - Lookup and Unit'!$A$11,Ref_From_Units,0))</f>
        <v>#REF!</v>
      </c>
      <c r="AM61" s="60" t="str">
        <f t="array" ref="AM61">INDEX(Ref_Master_Unit_Table,MATCH(IF(OR($G61="Fuel Use",$G61="Custom Fuel"),$O61,$L61),Ref_From_Units,0),MATCH($AD61,REF_To_Unit,0))</f>
        <v>#N/A</v>
      </c>
      <c r="AN61" s="60" t="str">
        <f t="array" ref="AN61">INDEX(Ref_Master_Unit_Table,MATCH($AF61,REF_To_Unit,0),MATCH('Reference - Lookup and Unit'!$A$11,Ref_From_Units,0))</f>
        <v>#REF!</v>
      </c>
      <c r="AO61" s="60" t="str">
        <f t="array" ref="AO61">INDEX(Ref_Master_Unit_Table,MATCH(IF(OR($G61="Fuel Use",$G61="Custom Fuel"),$O61,$L61),Ref_From_Units,0),MATCH($AD61,REF_To_Unit,0))</f>
        <v>#N/A</v>
      </c>
      <c r="AP61" s="60" t="str">
        <f>VLOOKUP("CO2",INDIRECT(IF(Setting_IPCC_GWP_VERSION="1995 IPCC Second Assessment Report (SAR)","Ref_EF_IPCC_GWP_95",IF(Setting_IPCC_GWP_VERSION="2001 IPCC Third Assessment Report (TAR)","Ref_EF_IPCC_GWP_2001","Ref_EF_IPCC_GWP_2007"))),2,0)</f>
        <v>1.0000000000</v>
      </c>
      <c r="AQ6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1" s="61" t="str">
        <f>VLOOKUP("Biofuel CO2",INDIRECT(IF(Setting_IPCC_GWP_VERSION="1995 IPCC Second Assessment Report (SAR)","Ref_EF_IPCC_GWP_95",IF(Setting_IPCC_GWP_VERSION="2001 IPCC Third Assessment Report (TAR)","Ref_EF_IPCC_GWP_2001","Ref_EF_IPCC_GWP_2007"))),2,0)</f>
        <v>1.0000000000</v>
      </c>
      <c r="AT61" s="62" t="str">
        <f t="shared" si="6"/>
        <v>Ref_DD_vehicle_Passenger_</v>
      </c>
      <c r="AU61" s="62" t="str">
        <f t="shared" si="7"/>
        <v>#REF!</v>
      </c>
      <c r="AV61" s="62" t="str">
        <f t="shared" si="8"/>
        <v>#REF!</v>
      </c>
      <c r="AW61" s="62" t="str">
        <f t="shared" si="9"/>
        <v>#REF!</v>
      </c>
      <c r="AX61" s="62" t="str">
        <f t="shared" si="10"/>
        <v>#REF!</v>
      </c>
      <c r="AY61" s="62" t="str">
        <f t="shared" si="11"/>
        <v>FALSE</v>
      </c>
      <c r="AZ61" s="62" t="str">
        <f t="shared" si="12"/>
        <v/>
      </c>
      <c r="BA61" s="62" t="str">
        <f t="shared" si="13"/>
        <v/>
      </c>
      <c r="BB61" s="62" t="str">
        <f t="shared" si="14"/>
        <v/>
      </c>
      <c r="BC61" s="62" t="str">
        <f t="shared" si="15"/>
        <v/>
      </c>
      <c r="BD61" s="62" t="str">
        <f t="shared" si="16"/>
        <v/>
      </c>
      <c r="BE61" s="62" t="str">
        <f t="shared" si="17"/>
        <v/>
      </c>
      <c r="BF61" s="62" t="str">
        <f t="shared" si="18"/>
        <v/>
      </c>
      <c r="BG61" s="62" t="str">
        <f t="shared" si="19"/>
        <v/>
      </c>
      <c r="BH61" s="62" t="str">
        <f t="shared" si="20"/>
        <v/>
      </c>
      <c r="BI61" s="62" t="str">
        <f t="shared" si="21"/>
        <v/>
      </c>
      <c r="BJ61" s="62" t="str">
        <f t="shared" si="22"/>
        <v/>
      </c>
      <c r="BK61" s="62" t="str">
        <f t="shared" si="23"/>
        <v/>
      </c>
      <c r="BL61" s="62" t="str">
        <f t="shared" si="24"/>
        <v/>
      </c>
      <c r="BM61" s="63" t="str">
        <f t="shared" si="25"/>
        <v/>
      </c>
      <c r="BN61" s="62" t="str">
        <f t="shared" si="26"/>
        <v/>
      </c>
      <c r="BO61" s="62" t="str">
        <f t="shared" si="27"/>
        <v/>
      </c>
      <c r="BP61" s="62" t="str">
        <f t="shared" si="28"/>
        <v/>
      </c>
      <c r="BQ61" s="62" t="str">
        <f t="shared" si="29"/>
        <v/>
      </c>
      <c r="BR61" s="62" t="str">
        <f t="shared" si="30"/>
        <v/>
      </c>
      <c r="BS61" s="62" t="str">
        <f t="shared" si="31"/>
        <v/>
      </c>
      <c r="BT61" s="62" t="str">
        <f t="shared" si="32"/>
        <v/>
      </c>
      <c r="BU61" s="62" t="str">
        <f t="shared" si="33"/>
        <v/>
      </c>
      <c r="BV61" s="62" t="str">
        <f t="shared" si="34"/>
        <v/>
      </c>
      <c r="BW61" s="62" t="str">
        <f t="shared" si="35"/>
        <v/>
      </c>
      <c r="BX61" s="62" t="str">
        <f t="shared" si="36"/>
        <v/>
      </c>
      <c r="BY61" s="62" t="str">
        <f t="shared" si="37"/>
        <v/>
      </c>
      <c r="BZ61" s="62" t="str">
        <f t="shared" si="38"/>
        <v/>
      </c>
      <c r="CA61" s="62" t="str">
        <f t="shared" si="39"/>
        <v/>
      </c>
      <c r="CB61" s="62" t="str">
        <f t="shared" si="40"/>
        <v/>
      </c>
      <c r="CC61" s="62" t="str">
        <f t="shared" si="41"/>
        <v/>
      </c>
      <c r="CD61" s="62" t="str">
        <f t="shared" si="42"/>
        <v/>
      </c>
      <c r="CE61" s="62" t="str">
        <f t="shared" si="43"/>
        <v/>
      </c>
      <c r="CF61" s="62" t="str">
        <f t="shared" si="44"/>
        <v/>
      </c>
      <c r="CG61" s="62" t="str">
        <f t="shared" si="45"/>
        <v/>
      </c>
      <c r="CH61" s="62" t="str">
        <f t="shared" si="46"/>
        <v/>
      </c>
      <c r="CI61" s="62" t="str">
        <f t="shared" si="47"/>
        <v/>
      </c>
      <c r="CJ61" s="62" t="str">
        <f t="shared" si="48"/>
        <v/>
      </c>
      <c r="CK61" s="62" t="str">
        <f t="shared" si="49"/>
        <v/>
      </c>
      <c r="CL61" s="62" t="str">
        <f t="shared" si="50"/>
        <v/>
      </c>
      <c r="CM61" s="62" t="str">
        <f t="shared" si="51"/>
        <v/>
      </c>
      <c r="CN61" s="62" t="str">
        <f t="shared" si="52"/>
        <v/>
      </c>
      <c r="CO61" s="62" t="str">
        <f t="shared" si="53"/>
        <v/>
      </c>
      <c r="CP61" s="64" t="str">
        <f t="shared" si="54"/>
        <v>Ref_DD_DistanceUnit</v>
      </c>
      <c r="CQ61" s="62" t="str">
        <f t="shared" si="55"/>
        <v/>
      </c>
      <c r="CR61" s="64" t="str">
        <f t="shared" si="56"/>
        <v/>
      </c>
      <c r="CS61" s="65"/>
      <c r="CT61" s="8"/>
      <c r="CU61" s="8"/>
      <c r="CV61" s="8"/>
      <c r="CW61" s="8"/>
      <c r="CX61" s="8"/>
      <c r="CY61" s="8"/>
      <c r="CZ61" s="8"/>
      <c r="DA61" s="8"/>
      <c r="DB61" s="8"/>
      <c r="DC61" s="8"/>
      <c r="DD61" s="8"/>
      <c r="DE61" s="8"/>
      <c r="DF61" s="8"/>
      <c r="DG61" s="8"/>
      <c r="DH61" s="8"/>
      <c r="DI61" s="8"/>
      <c r="DJ61" s="8"/>
      <c r="DK61" s="8"/>
      <c r="DL61" s="8"/>
    </row>
    <row r="62" ht="18.0" customHeight="1">
      <c r="A62" s="8"/>
      <c r="B62" s="87"/>
      <c r="C62" s="79"/>
      <c r="D62" s="79"/>
      <c r="E62" s="79"/>
      <c r="F62" s="79"/>
      <c r="G62" s="79"/>
      <c r="H62" s="79"/>
      <c r="I62" s="80"/>
      <c r="J62" s="80"/>
      <c r="K62" s="80"/>
      <c r="L62" s="79"/>
      <c r="M62" s="79"/>
      <c r="N62" s="80"/>
      <c r="O62" s="79"/>
      <c r="P62" s="81"/>
      <c r="Q62" s="82" t="str">
        <f t="shared" si="1"/>
        <v/>
      </c>
      <c r="R62" s="82" t="str">
        <f t="shared" si="2"/>
        <v/>
      </c>
      <c r="S62" s="82" t="str">
        <f t="shared" si="3"/>
        <v/>
      </c>
      <c r="T62" s="82" t="str">
        <f t="shared" si="4"/>
        <v>0</v>
      </c>
      <c r="U62" s="83" t="str">
        <f t="shared" si="5"/>
        <v/>
      </c>
      <c r="V62" s="60" t="str">
        <f>IF(OR($G62="Fuel Use",$G62="Fuel Use and Vehicle Distance"),VLOOKUP($M62,INDIRECT("Ref_EF_ByFuel"&amp;"_"&amp;$D62),3,0),IF(AND($G62="Vehicle Distance (e.g. Road Transport)",$D62="UK"),VLOOKUP($H62,Ref_EF_Vehicle_Distance_UK,3,0),IF(AND($G62="Vehicle Distance (e.g. Road Transport)",OR($D62="US",$D62="Other")),VLOOKUP($H62,INDIRECT("Ref_EF_Vehicle_Distance"&amp;"_"&amp;$D62),15,0),IF(AND($G62="Vehicle Distance (e.g. Road Transport)",ISBLANK($N62),ISBLANK($O62)),VLOOKUP($H62,INDIRECT("Ref_EF_Vehicle_Distance"&amp;"_"&amp;$D62),15,0),IF($G62="Weight Distance (e.g. Freight Transport)",VLOOKUP($H62,INDIRECT("Ref_EF_Weight_Distance"&amp;"_"&amp;$D62),3,0),IF($G62="Custom Vehicle",VLOOKUP($H62,Tbl_vehical_Settings,2,0),IF($G62="Custom Fuel",VLOOKUP($M62,Tbl_Fuel_Settings,2,0),$AU62)))))))</f>
        <v>#REF!</v>
      </c>
      <c r="W62" s="60" t="str">
        <f>IF(OR($G62="Fuel Use",$G62="Fuel Use and Vehicle Distance"),VLOOKUP($M62,INDIRECT("Ref_EF_ByFuel"&amp;"_"&amp;$D62),5,0),IF(AND($G62="Vehicle Distance (e.g. Road Transport)",$D62="UK"),VLOOKUP($H62,Ref_EF_Vehicle_Distance_UK,5,0),IF(AND($G62="Vehicle Distance (e.g. Road Transport)",OR($D62="US",$D62="Other")),VLOOKUP($H62,INDIRECT("Ref_EF_Vehicle_Distance"&amp;"_"&amp;$D62),17,0),IF(AND($G62="Vehicle Distance (e.g. Road Transport)",ISBLANK($N62),ISBLANK($O62)),VLOOKUP($H62,INDIRECT("Ref_EF_Vehicle_Distance"&amp;"_"&amp;$D62),17,0),IF($G62="Weight Distance (e.g. Freight Transport)",VLOOKUP($H62,INDIRECT("Ref_EF_Weight_Distance"&amp;"_"&amp;$D62),5,0),IF($G62="Custom Vehicle",VLOOKUP($H62,Tbl_vehical_Settings,6,0),IF($G62="Custom Fuel",VLOOKUP($M62,Tbl_Fuel_Settings,6,0),$AV62)))))))</f>
        <v>#REF!</v>
      </c>
      <c r="X62" s="60" t="str">
        <f>IF(OR($G62="Fuel Use",$G62="Fuel Use and Vehicle Distance"),VLOOKUP($M62,INDIRECT("Ref_EF_ByFuel"&amp;"_"&amp;$D62),6,0),IF(AND($G62="Vehicle Distance (e.g. Road Transport)",$D62="UK"),VLOOKUP($H62,Ref_EF_Vehicle_Distance_UK,6,0),IF(AND($G62="Vehicle Distance (e.g. Road Transport)",OR($D62="US",$D62="Other")),VLOOKUP($H62,INDIRECT("Ref_EF_Vehicle_Distance"&amp;"_"&amp;$D62),18,0),IF(AND($G62="Vehicle Distance (e.g. Road Transport)",ISBLANK($N62),ISBLANK($O62)),VLOOKUP($H62,INDIRECT("Ref_EF_Vehicle_Distance"&amp;"_"&amp;$D62),18,0),IF($G62="Weight Distance (e.g. Freight Transport)",VLOOKUP($H62,INDIRECT("Ref_EF_Weight_Distance"&amp;"_"&amp;$D62),6,0),IF($G62="Custom Vehicle",VLOOKUP($H62,Tbl_vehical_Settings,7,0),IF($G62="Custom Fuel",VLOOKUP($M62,Tbl_Fuel_Settings,7,0),$AW62)))))))</f>
        <v>#REF!</v>
      </c>
      <c r="Y62" s="60" t="str">
        <f>IF(OR($G62="Fuel Use",$G62="Fuel Use and Vehicle Distance"),VLOOKUP($M62,INDIRECT("Ref_EF_ByFuel"&amp;"_"&amp;$D62),4,0),IF(AND($G62="Vehicle Distance (e.g. Road Transport)",$D62="UK"),VLOOKUP($H62,Ref_EF_Vehicle_Distance_UK,4,0),IF(AND($G62="Vehicle Distance (e.g. Road Transport)",OR($D62="US",$D62="Other")),VLOOKUP($H62,INDIRECT("Ref_EF_Vehicle_Distance"&amp;"_"&amp;$D62),16,0),IF(AND($G62="Vehicle Distance (e.g. Road Transport)",ISBLANK($N62),ISBLANK($O62)),VLOOKUP($H62,INDIRECT("Ref_EF_Vehicle_Distance"&amp;"_"&amp;$D62),16,0),IF($G62="Weight Distance (e.g. Freight Transport)",VLOOKUP($H62,INDIRECT("Ref_EF_Weight_Distance"&amp;"_"&amp;$D62),4,0),IF($G62="Custom Vehicle",VLOOKUP($H62,Tbl_vehical_Settings,5,0),IF($G62="Custom Fuel",VLOOKUP($M62,Tbl_Fuel_Settings,5,0),$AX62)))))))</f>
        <v>#REF!</v>
      </c>
      <c r="Z62" s="60" t="str">
        <f>IF(OR($G62="Fuel Use",$G62="Fuel Use and Vehicle Distance"),VLOOKUP($M62,INDIRECT("Ref_EF_ByFuel"&amp;"_"&amp;$D62),5,0),IF(AND($G62="Vehicle Distance (e.g. Road Transport)",$D62="UK"),VLOOKUP($H62,Ref_EF_Vehicle_Distance_UK,5,0),IF(AND($G62="Vehicle Distance (e.g. Road Transport)",OR($D62="US",$D62="Other")),VLOOKUP($H62,INDIRECT("Ref_EF_Vehicle_Distance"&amp;"_"&amp;$D62),17,0),IF(AND($G62="Vehicle Distance (e.g. Road Transport)",ISBLANK($N62),ISBLANK($O62)),VLOOKUP($H62,INDIRECT("Ref_EF_Vehicle_Distance"&amp;"_"&amp;$D62),17,0),IF($G62="Weight Distance (e.g. Freight Transport)",VLOOKUP($H62,INDIRECT("Ref_EF_Weight_Distance"&amp;"_"&amp;$D62),5,0),IF($G62="Custom Vehicle",VLOOKUP($H62,Tbl_vehical_Settings,6,0),IF($G62="Custom Fuel",VLOOKUP($M62,Tbl_Fuel_Settings,6,0),$AV62)))))))</f>
        <v>#REF!</v>
      </c>
      <c r="AA62" s="60" t="str">
        <f>IF(OR($G62="Fuel Use",$G62="Fuel Use and Vehicle Distance"),VLOOKUP($M62,INDIRECT("Ref_EF_ByFuel"&amp;"_"&amp;$D62),6,0),IF(AND($G62="Vehicle Distance (e.g. Road Transport)",$D62="UK"),VLOOKUP($H62,Ref_EF_Vehicle_Distance_UK,6,0),IF(AND($G62="Vehicle Distance (e.g. Road Transport)",OR($D62="US",$D62="Other")),VLOOKUP($H62,INDIRECT("Ref_EF_Vehicle_Distance"&amp;"_"&amp;$D62),18,0),IF(AND($G62="Vehicle Distance (e.g. Road Transport)",ISBLANK($N62),ISBLANK($O62)),VLOOKUP($H62,INDIRECT("Ref_EF_Vehicle_Distance"&amp;"_"&amp;$D62),18,0),IF($G62="Weight Distance (e.g. Freight Transport)",VLOOKUP($H62,INDIRECT("Ref_EF_Weight_Distance"&amp;"_"&amp;$D62),6,0),IF($G62="Custom Vehicle",VLOOKUP($H62,Tbl_vehical_Settings,7,0),IF($G62="Custom Fuel",VLOOKUP($M62,Tbl_Fuel_Settings,7,0),$AW62)))))))</f>
        <v>#REF!</v>
      </c>
      <c r="AB62" s="60" t="str">
        <f>IF($G62="Fuel Use",VLOOKUP($H62,INDIRECT("Ref_EF_ByFuel_CH4"&amp;"_"&amp;$D62),3,0),
IF($G62="Fuel Use and Vehicle Distance",VLOOKUP($H62,INDIRECT("Ref_EF_Vehicle_Distance"&amp;"_"&amp;$D62),3,0),IF($G62="Vehicle Distance (e.g. Road Transport)",VLOOKUP($H62,INDIRECT("Ref_EF_Vehicle_Distance"&amp;"_"&amp;$D62),IF($D62="UK",7,3),0),IF($G62="Weight Distance (e.g. Freight Transport)",VLOOKUP(VLOOKUP($H62,INDIRECT("Ref_EF_Weight_Distance"&amp;"_"&amp;$D62),8,0),INDIRECT("Ref_EF_Weight_Distance_CH4"&amp;"_"&amp;$D62),3,0),IF($G62="Custom Vehicle",VLOOKUP($H62,Tbl_vehical_Settings,3,0),IF($G62="Custom Fuel",VLOOKUP($M62,Tbl_Fuel_Settings,3,0),VLOOKUP($H62,INDIRECT("Ref_EF_Public_Transport"&amp;"_"&amp;$D62),7,0)))))))</f>
        <v>#REF!</v>
      </c>
      <c r="AC62" s="60" t="str">
        <f>IF($G62="Fuel Use",VLOOKUP($H62,INDIRECT("Ref_EF_ByFuel_CH4"&amp;"_"&amp;$D62),4,0),
IF($G62="Fuel Use and Vehicle Distance",VLOOKUP($H62,INDIRECT("Ref_EF_Vehicle_Distance"&amp;"_"&amp;$D62),4,0),IF($G62="Vehicle Distance (e.g. Road Transport)",VLOOKUP($H62,INDIRECT("Ref_EF_Vehicle_Distance"&amp;"_"&amp;$D62),IF($D62="UK",8,4),0),IF($G62="Weight Distance (e.g. Freight Transport)",VLOOKUP(VLOOKUP($H62,INDIRECT("Ref_EF_Weight_Distance"&amp;"_"&amp;$D62),8,0),INDIRECT("Ref_EF_Weight_Distance_CH4"&amp;"_"&amp;$D62),4,0),IF($G62="Custom Vehicle",VLOOKUP($H62,Tbl_vehical_Settings,6,0),IF($G62="Custom Fuel",VLOOKUP($M62,Tbl_Fuel_Settings,6,0),VLOOKUP($H62,INDIRECT("Ref_EF_Public_Transport"&amp;"_"&amp;$D62),8,0)))))))</f>
        <v>#REF!</v>
      </c>
      <c r="AD62" s="60" t="str">
        <f>IF($G62="Fuel Use",VLOOKUP($H62,INDIRECT("Ref_EF_ByFuel_CH4"&amp;"_"&amp;$D62),5,0),
IF($G62="Fuel Use and Vehicle Distance",VLOOKUP($H62,INDIRECT("Ref_EF_Vehicle_Distance"&amp;"_"&amp;$D62),5,0),IF($G62="Vehicle Distance (e.g. Road Transport)",VLOOKUP($H62,INDIRECT("Ref_EF_Vehicle_Distance"&amp;"_"&amp;$D62),IF($D62="UK",9,5),0),IF($G62="Weight Distance (e.g. Freight Transport)",VLOOKUP(VLOOKUP($H62,INDIRECT("Ref_EF_Weight_Distance"&amp;"_"&amp;$D62),8,0),INDIRECT("Ref_EF_Weight_Distance_CH4"&amp;"_"&amp;$D62),5,0),IF($G62="Custom Vehicle",VLOOKUP($H62,Tbl_vehical_Settings,7,0),IF($G62="Custom Fuel",VLOOKUP($M62,Tbl_Fuel_Settings,7,0),VLOOKUP($H62,INDIRECT("Ref_EF_Public_Transport"&amp;"_"&amp;$D62),9,0)))))))</f>
        <v>#REF!</v>
      </c>
      <c r="AE62" s="60" t="str">
        <f>IF($G62="Fuel Use",VLOOKUP($H62,INDIRECT("Ref_EF_ByFuel_CH4"&amp;"_"&amp;$D62),6,0),
IF($G62="Fuel Use and Vehicle Distance",VLOOKUP($H62,INDIRECT("Ref_EF_Vehicle_Distance"&amp;"_"&amp;$D62),6,0),IF($G62="Vehicle Distance (e.g. Road Transport)",VLOOKUP($H62,INDIRECT("Ref_EF_Vehicle_Distance"&amp;"_"&amp;$D62),IF($D62="UK",10,6),0),IF($G62="Weight Distance (e.g. Freight Transport)",VLOOKUP(VLOOKUP($H62,INDIRECT("Ref_EF_Weight_Distance"&amp;"_"&amp;$D62),8,0),INDIRECT("Ref_EF_Weight_Distance_CH4"&amp;"_"&amp;$D62),6,0),IF($G62="Custom Vehicle",VLOOKUP($H62,Tbl_vehical_Settings,4,0),IF($G62="Custom Fuel",VLOOKUP($M62,Tbl_Fuel_Settings,4,0),VLOOKUP($H62,INDIRECT("Ref_EF_Public_Transport"&amp;"_"&amp;$D62),10,0)))))))</f>
        <v>#REF!</v>
      </c>
      <c r="AF62" s="60" t="str">
        <f>IF($G62="Fuel Use",VLOOKUP($H62,INDIRECT("Ref_EF_ByFuel_CH4"&amp;"_"&amp;$D62),7,0),
IF($G62="Fuel Use and Vehicle Distance",VLOOKUP($H62,INDIRECT("Ref_EF_Vehicle_Distance"&amp;"_"&amp;$D62),7,0),IF($G62="Vehicle Distance (e.g. Road Transport)",VLOOKUP($H62,INDIRECT("Ref_EF_Vehicle_Distance"&amp;"_"&amp;$D62),IF($D62="UK",11,7),0),IF($G62="Weight Distance (e.g. Freight Transport)",VLOOKUP(VLOOKUP($H62,INDIRECT("Ref_EF_Weight_Distance"&amp;"_"&amp;$D62),8,0),INDIRECT("Ref_EF_Weight_Distance_CH4"&amp;"_"&amp;$D62),7,0),IF($G62="Custom Vehicle",VLOOKUP($H62,Tbl_vehical_Settings,6,0),IF($G62="Custom Fuel",VLOOKUP($M62,Tbl_Fuel_Settings,6,0),VLOOKUP($H62,INDIRECT("Ref_EF_Public_Transport"&amp;"_"&amp;$D62),11,0)))))))</f>
        <v>#REF!</v>
      </c>
      <c r="AG62" s="60" t="str">
        <f>IF($G62="Fuel Use",VLOOKUP($H62,INDIRECT("Ref_EF_ByFuel_CH4"&amp;"_"&amp;$D62),8,0),
IF($G62="Fuel Use and Vehicle Distance",VLOOKUP($H62,INDIRECT("Ref_EF_Vehicle_Distance"&amp;"_"&amp;$D62),8,0),IF($G62="Vehicle Distance (e.g. Road Transport)",VLOOKUP($H62,INDIRECT("Ref_EF_Vehicle_Distance"&amp;"_"&amp;$D62),IF($D62="UK",12,8),0),IF($G62="Weight Distance (e.g. Freight Transport)",VLOOKUP(VLOOKUP($H62,INDIRECT("Ref_EF_Weight_Distance"&amp;"_"&amp;$D62),8,0),INDIRECT("Ref_EF_Weight_Distance_CH4"&amp;"_"&amp;$D62),8,0),IF($G62="Custom Vehicle",VLOOKUP($H62,Tbl_vehical_Settings,7,0),IF($G62="Custom Fuel",VLOOKUP($M62,Tbl_Fuel_Settings,7,0),VLOOKUP($H62,INDIRECT("Ref_EF_Public_Transport"&amp;"_"&amp;$D62),12,0)))))))</f>
        <v>#REF!</v>
      </c>
      <c r="AH62" s="60" t="str">
        <f t="array" ref="AH62">INDEX(Ref_Master_Unit_Table,MATCH($W62,REF_To_Unit,0),MATCH('Reference - Lookup and Unit'!$A$11,Ref_From_Units,0))</f>
        <v>#REF!</v>
      </c>
      <c r="AI62" s="60" t="str">
        <f t="array" ref="AI62">INDEX(Ref_Master_Unit_Table,MATCH(IF(AND($D62="UK",$G62="Vehicle Distance (e.g. Road Transport)"),$L62,IF(ISBLANK($O62),$L62,$O62)),Ref_From_Units,0),MATCH($X62,REF_To_Unit,0))</f>
        <v>#N/A</v>
      </c>
      <c r="AJ62" s="60" t="str">
        <f t="array" ref="AJ62">INDEX(Ref_Master_Unit_Table,MATCH($Z62,REF_To_Unit,0),MATCH('Reference - Lookup and Unit'!$A$11,Ref_From_Units,0))</f>
        <v>#REF!</v>
      </c>
      <c r="AK62" s="60" t="str">
        <f t="array" ref="AK62">INDEX(Ref_Master_Unit_Table,MATCH(IF(AND($D62="UK",$G62="Vehicle Distance (e.g. Road Transport)"),$L62,IF(ISBLANK($O62),$L62,$O62)),Ref_From_Units,0),MATCH($AA62,REF_To_Unit,0))</f>
        <v>#N/A</v>
      </c>
      <c r="AL62" s="60" t="str">
        <f t="array" ref="AL62">INDEX(Ref_Master_Unit_Table,MATCH($AC62,REF_To_Unit,0),MATCH('Reference - Lookup and Unit'!$A$11,Ref_From_Units,0))</f>
        <v>#REF!</v>
      </c>
      <c r="AM62" s="60" t="str">
        <f t="array" ref="AM62">INDEX(Ref_Master_Unit_Table,MATCH(IF(OR($G62="Fuel Use",$G62="Custom Fuel"),$O62,$L62),Ref_From_Units,0),MATCH($AD62,REF_To_Unit,0))</f>
        <v>#N/A</v>
      </c>
      <c r="AN62" s="60" t="str">
        <f t="array" ref="AN62">INDEX(Ref_Master_Unit_Table,MATCH($AF62,REF_To_Unit,0),MATCH('Reference - Lookup and Unit'!$A$11,Ref_From_Units,0))</f>
        <v>#REF!</v>
      </c>
      <c r="AO62" s="60" t="str">
        <f t="array" ref="AO62">INDEX(Ref_Master_Unit_Table,MATCH(IF(OR($G62="Fuel Use",$G62="Custom Fuel"),$O62,$L62),Ref_From_Units,0),MATCH($AD62,REF_To_Unit,0))</f>
        <v>#N/A</v>
      </c>
      <c r="AP62" s="60" t="str">
        <f>VLOOKUP("CO2",INDIRECT(IF(Setting_IPCC_GWP_VERSION="1995 IPCC Second Assessment Report (SAR)","Ref_EF_IPCC_GWP_95",IF(Setting_IPCC_GWP_VERSION="2001 IPCC Third Assessment Report (TAR)","Ref_EF_IPCC_GWP_2001","Ref_EF_IPCC_GWP_2007"))),2,0)</f>
        <v>1.0000000000</v>
      </c>
      <c r="AQ6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2" s="61" t="str">
        <f>VLOOKUP("Biofuel CO2",INDIRECT(IF(Setting_IPCC_GWP_VERSION="1995 IPCC Second Assessment Report (SAR)","Ref_EF_IPCC_GWP_95",IF(Setting_IPCC_GWP_VERSION="2001 IPCC Third Assessment Report (TAR)","Ref_EF_IPCC_GWP_2001","Ref_EF_IPCC_GWP_2007"))),2,0)</f>
        <v>1.0000000000</v>
      </c>
      <c r="AT62" s="62" t="str">
        <f t="shared" si="6"/>
        <v>Ref_DD_vehicle_Passenger_</v>
      </c>
      <c r="AU62" s="62" t="str">
        <f t="shared" si="7"/>
        <v>#REF!</v>
      </c>
      <c r="AV62" s="62" t="str">
        <f t="shared" si="8"/>
        <v>#REF!</v>
      </c>
      <c r="AW62" s="62" t="str">
        <f t="shared" si="9"/>
        <v>#REF!</v>
      </c>
      <c r="AX62" s="62" t="str">
        <f t="shared" si="10"/>
        <v>#REF!</v>
      </c>
      <c r="AY62" s="62" t="str">
        <f t="shared" si="11"/>
        <v>FALSE</v>
      </c>
      <c r="AZ62" s="62" t="str">
        <f t="shared" si="12"/>
        <v/>
      </c>
      <c r="BA62" s="62" t="str">
        <f t="shared" si="13"/>
        <v/>
      </c>
      <c r="BB62" s="62" t="str">
        <f t="shared" si="14"/>
        <v/>
      </c>
      <c r="BC62" s="62" t="str">
        <f t="shared" si="15"/>
        <v/>
      </c>
      <c r="BD62" s="62" t="str">
        <f t="shared" si="16"/>
        <v/>
      </c>
      <c r="BE62" s="62" t="str">
        <f t="shared" si="17"/>
        <v/>
      </c>
      <c r="BF62" s="62" t="str">
        <f t="shared" si="18"/>
        <v/>
      </c>
      <c r="BG62" s="62" t="str">
        <f t="shared" si="19"/>
        <v/>
      </c>
      <c r="BH62" s="62" t="str">
        <f t="shared" si="20"/>
        <v/>
      </c>
      <c r="BI62" s="62" t="str">
        <f t="shared" si="21"/>
        <v/>
      </c>
      <c r="BJ62" s="62" t="str">
        <f t="shared" si="22"/>
        <v/>
      </c>
      <c r="BK62" s="62" t="str">
        <f t="shared" si="23"/>
        <v/>
      </c>
      <c r="BL62" s="62" t="str">
        <f t="shared" si="24"/>
        <v/>
      </c>
      <c r="BM62" s="63" t="str">
        <f t="shared" si="25"/>
        <v/>
      </c>
      <c r="BN62" s="62" t="str">
        <f t="shared" si="26"/>
        <v/>
      </c>
      <c r="BO62" s="62" t="str">
        <f t="shared" si="27"/>
        <v/>
      </c>
      <c r="BP62" s="62" t="str">
        <f t="shared" si="28"/>
        <v/>
      </c>
      <c r="BQ62" s="62" t="str">
        <f t="shared" si="29"/>
        <v/>
      </c>
      <c r="BR62" s="62" t="str">
        <f t="shared" si="30"/>
        <v/>
      </c>
      <c r="BS62" s="62" t="str">
        <f t="shared" si="31"/>
        <v/>
      </c>
      <c r="BT62" s="62" t="str">
        <f t="shared" si="32"/>
        <v/>
      </c>
      <c r="BU62" s="62" t="str">
        <f t="shared" si="33"/>
        <v/>
      </c>
      <c r="BV62" s="62" t="str">
        <f t="shared" si="34"/>
        <v/>
      </c>
      <c r="BW62" s="62" t="str">
        <f t="shared" si="35"/>
        <v/>
      </c>
      <c r="BX62" s="62" t="str">
        <f t="shared" si="36"/>
        <v/>
      </c>
      <c r="BY62" s="62" t="str">
        <f t="shared" si="37"/>
        <v/>
      </c>
      <c r="BZ62" s="62" t="str">
        <f t="shared" si="38"/>
        <v/>
      </c>
      <c r="CA62" s="62" t="str">
        <f t="shared" si="39"/>
        <v/>
      </c>
      <c r="CB62" s="62" t="str">
        <f t="shared" si="40"/>
        <v/>
      </c>
      <c r="CC62" s="62" t="str">
        <f t="shared" si="41"/>
        <v/>
      </c>
      <c r="CD62" s="62" t="str">
        <f t="shared" si="42"/>
        <v/>
      </c>
      <c r="CE62" s="62" t="str">
        <f t="shared" si="43"/>
        <v/>
      </c>
      <c r="CF62" s="62" t="str">
        <f t="shared" si="44"/>
        <v/>
      </c>
      <c r="CG62" s="62" t="str">
        <f t="shared" si="45"/>
        <v/>
      </c>
      <c r="CH62" s="62" t="str">
        <f t="shared" si="46"/>
        <v/>
      </c>
      <c r="CI62" s="62" t="str">
        <f t="shared" si="47"/>
        <v/>
      </c>
      <c r="CJ62" s="62" t="str">
        <f t="shared" si="48"/>
        <v/>
      </c>
      <c r="CK62" s="62" t="str">
        <f t="shared" si="49"/>
        <v/>
      </c>
      <c r="CL62" s="62" t="str">
        <f t="shared" si="50"/>
        <v/>
      </c>
      <c r="CM62" s="62" t="str">
        <f t="shared" si="51"/>
        <v/>
      </c>
      <c r="CN62" s="62" t="str">
        <f t="shared" si="52"/>
        <v/>
      </c>
      <c r="CO62" s="62" t="str">
        <f t="shared" si="53"/>
        <v/>
      </c>
      <c r="CP62" s="64" t="str">
        <f t="shared" si="54"/>
        <v>Ref_DD_DistanceUnit</v>
      </c>
      <c r="CQ62" s="62" t="str">
        <f t="shared" si="55"/>
        <v/>
      </c>
      <c r="CR62" s="64" t="str">
        <f t="shared" si="56"/>
        <v/>
      </c>
      <c r="CS62" s="65"/>
      <c r="CT62" s="8"/>
      <c r="CU62" s="8"/>
      <c r="CV62" s="8"/>
      <c r="CW62" s="8"/>
      <c r="CX62" s="8"/>
      <c r="CY62" s="8"/>
      <c r="CZ62" s="8"/>
      <c r="DA62" s="8"/>
      <c r="DB62" s="8"/>
      <c r="DC62" s="8"/>
      <c r="DD62" s="8"/>
      <c r="DE62" s="8"/>
      <c r="DF62" s="8"/>
      <c r="DG62" s="8"/>
      <c r="DH62" s="8"/>
      <c r="DI62" s="8"/>
      <c r="DJ62" s="8"/>
      <c r="DK62" s="8"/>
      <c r="DL62" s="8"/>
    </row>
    <row r="63" ht="18.0" customHeight="1">
      <c r="A63" s="8"/>
      <c r="B63" s="87"/>
      <c r="C63" s="79"/>
      <c r="D63" s="79"/>
      <c r="E63" s="79"/>
      <c r="F63" s="79"/>
      <c r="G63" s="79"/>
      <c r="H63" s="79"/>
      <c r="I63" s="80"/>
      <c r="J63" s="80"/>
      <c r="K63" s="80"/>
      <c r="L63" s="79"/>
      <c r="M63" s="79"/>
      <c r="N63" s="80"/>
      <c r="O63" s="79"/>
      <c r="P63" s="81"/>
      <c r="Q63" s="82" t="str">
        <f t="shared" si="1"/>
        <v/>
      </c>
      <c r="R63" s="82" t="str">
        <f t="shared" si="2"/>
        <v/>
      </c>
      <c r="S63" s="82" t="str">
        <f t="shared" si="3"/>
        <v/>
      </c>
      <c r="T63" s="82" t="str">
        <f t="shared" si="4"/>
        <v>0</v>
      </c>
      <c r="U63" s="83" t="str">
        <f t="shared" si="5"/>
        <v/>
      </c>
      <c r="V63" s="60" t="str">
        <f>IF(OR($G63="Fuel Use",$G63="Fuel Use and Vehicle Distance"),VLOOKUP($M63,INDIRECT("Ref_EF_ByFuel"&amp;"_"&amp;$D63),3,0),IF(AND($G63="Vehicle Distance (e.g. Road Transport)",$D63="UK"),VLOOKUP($H63,Ref_EF_Vehicle_Distance_UK,3,0),IF(AND($G63="Vehicle Distance (e.g. Road Transport)",OR($D63="US",$D63="Other")),VLOOKUP($H63,INDIRECT("Ref_EF_Vehicle_Distance"&amp;"_"&amp;$D63),15,0),IF(AND($G63="Vehicle Distance (e.g. Road Transport)",ISBLANK($N63),ISBLANK($O63)),VLOOKUP($H63,INDIRECT("Ref_EF_Vehicle_Distance"&amp;"_"&amp;$D63),15,0),IF($G63="Weight Distance (e.g. Freight Transport)",VLOOKUP($H63,INDIRECT("Ref_EF_Weight_Distance"&amp;"_"&amp;$D63),3,0),IF($G63="Custom Vehicle",VLOOKUP($H63,Tbl_vehical_Settings,2,0),IF($G63="Custom Fuel",VLOOKUP($M63,Tbl_Fuel_Settings,2,0),$AU63)))))))</f>
        <v>#REF!</v>
      </c>
      <c r="W63" s="60" t="str">
        <f>IF(OR($G63="Fuel Use",$G63="Fuel Use and Vehicle Distance"),VLOOKUP($M63,INDIRECT("Ref_EF_ByFuel"&amp;"_"&amp;$D63),5,0),IF(AND($G63="Vehicle Distance (e.g. Road Transport)",$D63="UK"),VLOOKUP($H63,Ref_EF_Vehicle_Distance_UK,5,0),IF(AND($G63="Vehicle Distance (e.g. Road Transport)",OR($D63="US",$D63="Other")),VLOOKUP($H63,INDIRECT("Ref_EF_Vehicle_Distance"&amp;"_"&amp;$D63),17,0),IF(AND($G63="Vehicle Distance (e.g. Road Transport)",ISBLANK($N63),ISBLANK($O63)),VLOOKUP($H63,INDIRECT("Ref_EF_Vehicle_Distance"&amp;"_"&amp;$D63),17,0),IF($G63="Weight Distance (e.g. Freight Transport)",VLOOKUP($H63,INDIRECT("Ref_EF_Weight_Distance"&amp;"_"&amp;$D63),5,0),IF($G63="Custom Vehicle",VLOOKUP($H63,Tbl_vehical_Settings,6,0),IF($G63="Custom Fuel",VLOOKUP($M63,Tbl_Fuel_Settings,6,0),$AV63)))))))</f>
        <v>#REF!</v>
      </c>
      <c r="X63" s="60" t="str">
        <f>IF(OR($G63="Fuel Use",$G63="Fuel Use and Vehicle Distance"),VLOOKUP($M63,INDIRECT("Ref_EF_ByFuel"&amp;"_"&amp;$D63),6,0),IF(AND($G63="Vehicle Distance (e.g. Road Transport)",$D63="UK"),VLOOKUP($H63,Ref_EF_Vehicle_Distance_UK,6,0),IF(AND($G63="Vehicle Distance (e.g. Road Transport)",OR($D63="US",$D63="Other")),VLOOKUP($H63,INDIRECT("Ref_EF_Vehicle_Distance"&amp;"_"&amp;$D63),18,0),IF(AND($G63="Vehicle Distance (e.g. Road Transport)",ISBLANK($N63),ISBLANK($O63)),VLOOKUP($H63,INDIRECT("Ref_EF_Vehicle_Distance"&amp;"_"&amp;$D63),18,0),IF($G63="Weight Distance (e.g. Freight Transport)",VLOOKUP($H63,INDIRECT("Ref_EF_Weight_Distance"&amp;"_"&amp;$D63),6,0),IF($G63="Custom Vehicle",VLOOKUP($H63,Tbl_vehical_Settings,7,0),IF($G63="Custom Fuel",VLOOKUP($M63,Tbl_Fuel_Settings,7,0),$AW63)))))))</f>
        <v>#REF!</v>
      </c>
      <c r="Y63" s="60" t="str">
        <f>IF(OR($G63="Fuel Use",$G63="Fuel Use and Vehicle Distance"),VLOOKUP($M63,INDIRECT("Ref_EF_ByFuel"&amp;"_"&amp;$D63),4,0),IF(AND($G63="Vehicle Distance (e.g. Road Transport)",$D63="UK"),VLOOKUP($H63,Ref_EF_Vehicle_Distance_UK,4,0),IF(AND($G63="Vehicle Distance (e.g. Road Transport)",OR($D63="US",$D63="Other")),VLOOKUP($H63,INDIRECT("Ref_EF_Vehicle_Distance"&amp;"_"&amp;$D63),16,0),IF(AND($G63="Vehicle Distance (e.g. Road Transport)",ISBLANK($N63),ISBLANK($O63)),VLOOKUP($H63,INDIRECT("Ref_EF_Vehicle_Distance"&amp;"_"&amp;$D63),16,0),IF($G63="Weight Distance (e.g. Freight Transport)",VLOOKUP($H63,INDIRECT("Ref_EF_Weight_Distance"&amp;"_"&amp;$D63),4,0),IF($G63="Custom Vehicle",VLOOKUP($H63,Tbl_vehical_Settings,5,0),IF($G63="Custom Fuel",VLOOKUP($M63,Tbl_Fuel_Settings,5,0),$AX63)))))))</f>
        <v>#REF!</v>
      </c>
      <c r="Z63" s="60" t="str">
        <f>IF(OR($G63="Fuel Use",$G63="Fuel Use and Vehicle Distance"),VLOOKUP($M63,INDIRECT("Ref_EF_ByFuel"&amp;"_"&amp;$D63),5,0),IF(AND($G63="Vehicle Distance (e.g. Road Transport)",$D63="UK"),VLOOKUP($H63,Ref_EF_Vehicle_Distance_UK,5,0),IF(AND($G63="Vehicle Distance (e.g. Road Transport)",OR($D63="US",$D63="Other")),VLOOKUP($H63,INDIRECT("Ref_EF_Vehicle_Distance"&amp;"_"&amp;$D63),17,0),IF(AND($G63="Vehicle Distance (e.g. Road Transport)",ISBLANK($N63),ISBLANK($O63)),VLOOKUP($H63,INDIRECT("Ref_EF_Vehicle_Distance"&amp;"_"&amp;$D63),17,0),IF($G63="Weight Distance (e.g. Freight Transport)",VLOOKUP($H63,INDIRECT("Ref_EF_Weight_Distance"&amp;"_"&amp;$D63),5,0),IF($G63="Custom Vehicle",VLOOKUP($H63,Tbl_vehical_Settings,6,0),IF($G63="Custom Fuel",VLOOKUP($M63,Tbl_Fuel_Settings,6,0),$AV63)))))))</f>
        <v>#REF!</v>
      </c>
      <c r="AA63" s="60" t="str">
        <f>IF(OR($G63="Fuel Use",$G63="Fuel Use and Vehicle Distance"),VLOOKUP($M63,INDIRECT("Ref_EF_ByFuel"&amp;"_"&amp;$D63),6,0),IF(AND($G63="Vehicle Distance (e.g. Road Transport)",$D63="UK"),VLOOKUP($H63,Ref_EF_Vehicle_Distance_UK,6,0),IF(AND($G63="Vehicle Distance (e.g. Road Transport)",OR($D63="US",$D63="Other")),VLOOKUP($H63,INDIRECT("Ref_EF_Vehicle_Distance"&amp;"_"&amp;$D63),18,0),IF(AND($G63="Vehicle Distance (e.g. Road Transport)",ISBLANK($N63),ISBLANK($O63)),VLOOKUP($H63,INDIRECT("Ref_EF_Vehicle_Distance"&amp;"_"&amp;$D63),18,0),IF($G63="Weight Distance (e.g. Freight Transport)",VLOOKUP($H63,INDIRECT("Ref_EF_Weight_Distance"&amp;"_"&amp;$D63),6,0),IF($G63="Custom Vehicle",VLOOKUP($H63,Tbl_vehical_Settings,7,0),IF($G63="Custom Fuel",VLOOKUP($M63,Tbl_Fuel_Settings,7,0),$AW63)))))))</f>
        <v>#REF!</v>
      </c>
      <c r="AB63" s="60" t="str">
        <f>IF($G63="Fuel Use",VLOOKUP($H63,INDIRECT("Ref_EF_ByFuel_CH4"&amp;"_"&amp;$D63),3,0),
IF($G63="Fuel Use and Vehicle Distance",VLOOKUP($H63,INDIRECT("Ref_EF_Vehicle_Distance"&amp;"_"&amp;$D63),3,0),IF($G63="Vehicle Distance (e.g. Road Transport)",VLOOKUP($H63,INDIRECT("Ref_EF_Vehicle_Distance"&amp;"_"&amp;$D63),IF($D63="UK",7,3),0),IF($G63="Weight Distance (e.g. Freight Transport)",VLOOKUP(VLOOKUP($H63,INDIRECT("Ref_EF_Weight_Distance"&amp;"_"&amp;$D63),8,0),INDIRECT("Ref_EF_Weight_Distance_CH4"&amp;"_"&amp;$D63),3,0),IF($G63="Custom Vehicle",VLOOKUP($H63,Tbl_vehical_Settings,3,0),IF($G63="Custom Fuel",VLOOKUP($M63,Tbl_Fuel_Settings,3,0),VLOOKUP($H63,INDIRECT("Ref_EF_Public_Transport"&amp;"_"&amp;$D63),7,0)))))))</f>
        <v>#REF!</v>
      </c>
      <c r="AC63" s="60" t="str">
        <f>IF($G63="Fuel Use",VLOOKUP($H63,INDIRECT("Ref_EF_ByFuel_CH4"&amp;"_"&amp;$D63),4,0),
IF($G63="Fuel Use and Vehicle Distance",VLOOKUP($H63,INDIRECT("Ref_EF_Vehicle_Distance"&amp;"_"&amp;$D63),4,0),IF($G63="Vehicle Distance (e.g. Road Transport)",VLOOKUP($H63,INDIRECT("Ref_EF_Vehicle_Distance"&amp;"_"&amp;$D63),IF($D63="UK",8,4),0),IF($G63="Weight Distance (e.g. Freight Transport)",VLOOKUP(VLOOKUP($H63,INDIRECT("Ref_EF_Weight_Distance"&amp;"_"&amp;$D63),8,0),INDIRECT("Ref_EF_Weight_Distance_CH4"&amp;"_"&amp;$D63),4,0),IF($G63="Custom Vehicle",VLOOKUP($H63,Tbl_vehical_Settings,6,0),IF($G63="Custom Fuel",VLOOKUP($M63,Tbl_Fuel_Settings,6,0),VLOOKUP($H63,INDIRECT("Ref_EF_Public_Transport"&amp;"_"&amp;$D63),8,0)))))))</f>
        <v>#REF!</v>
      </c>
      <c r="AD63" s="60" t="str">
        <f>IF($G63="Fuel Use",VLOOKUP($H63,INDIRECT("Ref_EF_ByFuel_CH4"&amp;"_"&amp;$D63),5,0),
IF($G63="Fuel Use and Vehicle Distance",VLOOKUP($H63,INDIRECT("Ref_EF_Vehicle_Distance"&amp;"_"&amp;$D63),5,0),IF($G63="Vehicle Distance (e.g. Road Transport)",VLOOKUP($H63,INDIRECT("Ref_EF_Vehicle_Distance"&amp;"_"&amp;$D63),IF($D63="UK",9,5),0),IF($G63="Weight Distance (e.g. Freight Transport)",VLOOKUP(VLOOKUP($H63,INDIRECT("Ref_EF_Weight_Distance"&amp;"_"&amp;$D63),8,0),INDIRECT("Ref_EF_Weight_Distance_CH4"&amp;"_"&amp;$D63),5,0),IF($G63="Custom Vehicle",VLOOKUP($H63,Tbl_vehical_Settings,7,0),IF($G63="Custom Fuel",VLOOKUP($M63,Tbl_Fuel_Settings,7,0),VLOOKUP($H63,INDIRECT("Ref_EF_Public_Transport"&amp;"_"&amp;$D63),9,0)))))))</f>
        <v>#REF!</v>
      </c>
      <c r="AE63" s="60" t="str">
        <f>IF($G63="Fuel Use",VLOOKUP($H63,INDIRECT("Ref_EF_ByFuel_CH4"&amp;"_"&amp;$D63),6,0),
IF($G63="Fuel Use and Vehicle Distance",VLOOKUP($H63,INDIRECT("Ref_EF_Vehicle_Distance"&amp;"_"&amp;$D63),6,0),IF($G63="Vehicle Distance (e.g. Road Transport)",VLOOKUP($H63,INDIRECT("Ref_EF_Vehicle_Distance"&amp;"_"&amp;$D63),IF($D63="UK",10,6),0),IF($G63="Weight Distance (e.g. Freight Transport)",VLOOKUP(VLOOKUP($H63,INDIRECT("Ref_EF_Weight_Distance"&amp;"_"&amp;$D63),8,0),INDIRECT("Ref_EF_Weight_Distance_CH4"&amp;"_"&amp;$D63),6,0),IF($G63="Custom Vehicle",VLOOKUP($H63,Tbl_vehical_Settings,4,0),IF($G63="Custom Fuel",VLOOKUP($M63,Tbl_Fuel_Settings,4,0),VLOOKUP($H63,INDIRECT("Ref_EF_Public_Transport"&amp;"_"&amp;$D63),10,0)))))))</f>
        <v>#REF!</v>
      </c>
      <c r="AF63" s="60" t="str">
        <f>IF($G63="Fuel Use",VLOOKUP($H63,INDIRECT("Ref_EF_ByFuel_CH4"&amp;"_"&amp;$D63),7,0),
IF($G63="Fuel Use and Vehicle Distance",VLOOKUP($H63,INDIRECT("Ref_EF_Vehicle_Distance"&amp;"_"&amp;$D63),7,0),IF($G63="Vehicle Distance (e.g. Road Transport)",VLOOKUP($H63,INDIRECT("Ref_EF_Vehicle_Distance"&amp;"_"&amp;$D63),IF($D63="UK",11,7),0),IF($G63="Weight Distance (e.g. Freight Transport)",VLOOKUP(VLOOKUP($H63,INDIRECT("Ref_EF_Weight_Distance"&amp;"_"&amp;$D63),8,0),INDIRECT("Ref_EF_Weight_Distance_CH4"&amp;"_"&amp;$D63),7,0),IF($G63="Custom Vehicle",VLOOKUP($H63,Tbl_vehical_Settings,6,0),IF($G63="Custom Fuel",VLOOKUP($M63,Tbl_Fuel_Settings,6,0),VLOOKUP($H63,INDIRECT("Ref_EF_Public_Transport"&amp;"_"&amp;$D63),11,0)))))))</f>
        <v>#REF!</v>
      </c>
      <c r="AG63" s="60" t="str">
        <f>IF($G63="Fuel Use",VLOOKUP($H63,INDIRECT("Ref_EF_ByFuel_CH4"&amp;"_"&amp;$D63),8,0),
IF($G63="Fuel Use and Vehicle Distance",VLOOKUP($H63,INDIRECT("Ref_EF_Vehicle_Distance"&amp;"_"&amp;$D63),8,0),IF($G63="Vehicle Distance (e.g. Road Transport)",VLOOKUP($H63,INDIRECT("Ref_EF_Vehicle_Distance"&amp;"_"&amp;$D63),IF($D63="UK",12,8),0),IF($G63="Weight Distance (e.g. Freight Transport)",VLOOKUP(VLOOKUP($H63,INDIRECT("Ref_EF_Weight_Distance"&amp;"_"&amp;$D63),8,0),INDIRECT("Ref_EF_Weight_Distance_CH4"&amp;"_"&amp;$D63),8,0),IF($G63="Custom Vehicle",VLOOKUP($H63,Tbl_vehical_Settings,7,0),IF($G63="Custom Fuel",VLOOKUP($M63,Tbl_Fuel_Settings,7,0),VLOOKUP($H63,INDIRECT("Ref_EF_Public_Transport"&amp;"_"&amp;$D63),12,0)))))))</f>
        <v>#REF!</v>
      </c>
      <c r="AH63" s="60" t="str">
        <f t="array" ref="AH63">INDEX(Ref_Master_Unit_Table,MATCH($W63,REF_To_Unit,0),MATCH('Reference - Lookup and Unit'!$A$11,Ref_From_Units,0))</f>
        <v>#REF!</v>
      </c>
      <c r="AI63" s="60" t="str">
        <f t="array" ref="AI63">INDEX(Ref_Master_Unit_Table,MATCH(IF(AND($D63="UK",$G63="Vehicle Distance (e.g. Road Transport)"),$L63,IF(ISBLANK($O63),$L63,$O63)),Ref_From_Units,0),MATCH($X63,REF_To_Unit,0))</f>
        <v>#N/A</v>
      </c>
      <c r="AJ63" s="60" t="str">
        <f t="array" ref="AJ63">INDEX(Ref_Master_Unit_Table,MATCH($Z63,REF_To_Unit,0),MATCH('Reference - Lookup and Unit'!$A$11,Ref_From_Units,0))</f>
        <v>#REF!</v>
      </c>
      <c r="AK63" s="60" t="str">
        <f t="array" ref="AK63">INDEX(Ref_Master_Unit_Table,MATCH(IF(AND($D63="UK",$G63="Vehicle Distance (e.g. Road Transport)"),$L63,IF(ISBLANK($O63),$L63,$O63)),Ref_From_Units,0),MATCH($AA63,REF_To_Unit,0))</f>
        <v>#N/A</v>
      </c>
      <c r="AL63" s="60" t="str">
        <f t="array" ref="AL63">INDEX(Ref_Master_Unit_Table,MATCH($AC63,REF_To_Unit,0),MATCH('Reference - Lookup and Unit'!$A$11,Ref_From_Units,0))</f>
        <v>#REF!</v>
      </c>
      <c r="AM63" s="60" t="str">
        <f t="array" ref="AM63">INDEX(Ref_Master_Unit_Table,MATCH(IF(OR($G63="Fuel Use",$G63="Custom Fuel"),$O63,$L63),Ref_From_Units,0),MATCH($AD63,REF_To_Unit,0))</f>
        <v>#N/A</v>
      </c>
      <c r="AN63" s="60" t="str">
        <f t="array" ref="AN63">INDEX(Ref_Master_Unit_Table,MATCH($AF63,REF_To_Unit,0),MATCH('Reference - Lookup and Unit'!$A$11,Ref_From_Units,0))</f>
        <v>#REF!</v>
      </c>
      <c r="AO63" s="60" t="str">
        <f t="array" ref="AO63">INDEX(Ref_Master_Unit_Table,MATCH(IF(OR($G63="Fuel Use",$G63="Custom Fuel"),$O63,$L63),Ref_From_Units,0),MATCH($AD63,REF_To_Unit,0))</f>
        <v>#N/A</v>
      </c>
      <c r="AP63" s="60" t="str">
        <f>VLOOKUP("CO2",INDIRECT(IF(Setting_IPCC_GWP_VERSION="1995 IPCC Second Assessment Report (SAR)","Ref_EF_IPCC_GWP_95",IF(Setting_IPCC_GWP_VERSION="2001 IPCC Third Assessment Report (TAR)","Ref_EF_IPCC_GWP_2001","Ref_EF_IPCC_GWP_2007"))),2,0)</f>
        <v>1.0000000000</v>
      </c>
      <c r="AQ6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3" s="61" t="str">
        <f>VLOOKUP("Biofuel CO2",INDIRECT(IF(Setting_IPCC_GWP_VERSION="1995 IPCC Second Assessment Report (SAR)","Ref_EF_IPCC_GWP_95",IF(Setting_IPCC_GWP_VERSION="2001 IPCC Third Assessment Report (TAR)","Ref_EF_IPCC_GWP_2001","Ref_EF_IPCC_GWP_2007"))),2,0)</f>
        <v>1.0000000000</v>
      </c>
      <c r="AT63" s="62" t="str">
        <f t="shared" si="6"/>
        <v>Ref_DD_vehicle_Passenger_</v>
      </c>
      <c r="AU63" s="62" t="str">
        <f t="shared" si="7"/>
        <v>#REF!</v>
      </c>
      <c r="AV63" s="62" t="str">
        <f t="shared" si="8"/>
        <v>#REF!</v>
      </c>
      <c r="AW63" s="62" t="str">
        <f t="shared" si="9"/>
        <v>#REF!</v>
      </c>
      <c r="AX63" s="62" t="str">
        <f t="shared" si="10"/>
        <v>#REF!</v>
      </c>
      <c r="AY63" s="62" t="str">
        <f t="shared" si="11"/>
        <v>FALSE</v>
      </c>
      <c r="AZ63" s="62" t="str">
        <f t="shared" si="12"/>
        <v/>
      </c>
      <c r="BA63" s="62" t="str">
        <f t="shared" si="13"/>
        <v/>
      </c>
      <c r="BB63" s="62" t="str">
        <f t="shared" si="14"/>
        <v/>
      </c>
      <c r="BC63" s="62" t="str">
        <f t="shared" si="15"/>
        <v/>
      </c>
      <c r="BD63" s="62" t="str">
        <f t="shared" si="16"/>
        <v/>
      </c>
      <c r="BE63" s="62" t="str">
        <f t="shared" si="17"/>
        <v/>
      </c>
      <c r="BF63" s="62" t="str">
        <f t="shared" si="18"/>
        <v/>
      </c>
      <c r="BG63" s="62" t="str">
        <f t="shared" si="19"/>
        <v/>
      </c>
      <c r="BH63" s="62" t="str">
        <f t="shared" si="20"/>
        <v/>
      </c>
      <c r="BI63" s="62" t="str">
        <f t="shared" si="21"/>
        <v/>
      </c>
      <c r="BJ63" s="62" t="str">
        <f t="shared" si="22"/>
        <v/>
      </c>
      <c r="BK63" s="62" t="str">
        <f t="shared" si="23"/>
        <v/>
      </c>
      <c r="BL63" s="62" t="str">
        <f t="shared" si="24"/>
        <v/>
      </c>
      <c r="BM63" s="63" t="str">
        <f t="shared" si="25"/>
        <v/>
      </c>
      <c r="BN63" s="62" t="str">
        <f t="shared" si="26"/>
        <v/>
      </c>
      <c r="BO63" s="62" t="str">
        <f t="shared" si="27"/>
        <v/>
      </c>
      <c r="BP63" s="62" t="str">
        <f t="shared" si="28"/>
        <v/>
      </c>
      <c r="BQ63" s="62" t="str">
        <f t="shared" si="29"/>
        <v/>
      </c>
      <c r="BR63" s="62" t="str">
        <f t="shared" si="30"/>
        <v/>
      </c>
      <c r="BS63" s="62" t="str">
        <f t="shared" si="31"/>
        <v/>
      </c>
      <c r="BT63" s="62" t="str">
        <f t="shared" si="32"/>
        <v/>
      </c>
      <c r="BU63" s="62" t="str">
        <f t="shared" si="33"/>
        <v/>
      </c>
      <c r="BV63" s="62" t="str">
        <f t="shared" si="34"/>
        <v/>
      </c>
      <c r="BW63" s="62" t="str">
        <f t="shared" si="35"/>
        <v/>
      </c>
      <c r="BX63" s="62" t="str">
        <f t="shared" si="36"/>
        <v/>
      </c>
      <c r="BY63" s="62" t="str">
        <f t="shared" si="37"/>
        <v/>
      </c>
      <c r="BZ63" s="62" t="str">
        <f t="shared" si="38"/>
        <v/>
      </c>
      <c r="CA63" s="62" t="str">
        <f t="shared" si="39"/>
        <v/>
      </c>
      <c r="CB63" s="62" t="str">
        <f t="shared" si="40"/>
        <v/>
      </c>
      <c r="CC63" s="62" t="str">
        <f t="shared" si="41"/>
        <v/>
      </c>
      <c r="CD63" s="62" t="str">
        <f t="shared" si="42"/>
        <v/>
      </c>
      <c r="CE63" s="62" t="str">
        <f t="shared" si="43"/>
        <v/>
      </c>
      <c r="CF63" s="62" t="str">
        <f t="shared" si="44"/>
        <v/>
      </c>
      <c r="CG63" s="62" t="str">
        <f t="shared" si="45"/>
        <v/>
      </c>
      <c r="CH63" s="62" t="str">
        <f t="shared" si="46"/>
        <v/>
      </c>
      <c r="CI63" s="62" t="str">
        <f t="shared" si="47"/>
        <v/>
      </c>
      <c r="CJ63" s="62" t="str">
        <f t="shared" si="48"/>
        <v/>
      </c>
      <c r="CK63" s="62" t="str">
        <f t="shared" si="49"/>
        <v/>
      </c>
      <c r="CL63" s="62" t="str">
        <f t="shared" si="50"/>
        <v/>
      </c>
      <c r="CM63" s="62" t="str">
        <f t="shared" si="51"/>
        <v/>
      </c>
      <c r="CN63" s="62" t="str">
        <f t="shared" si="52"/>
        <v/>
      </c>
      <c r="CO63" s="62" t="str">
        <f t="shared" si="53"/>
        <v/>
      </c>
      <c r="CP63" s="64" t="str">
        <f t="shared" si="54"/>
        <v>Ref_DD_DistanceUnit</v>
      </c>
      <c r="CQ63" s="62" t="str">
        <f t="shared" si="55"/>
        <v/>
      </c>
      <c r="CR63" s="64" t="str">
        <f t="shared" si="56"/>
        <v/>
      </c>
      <c r="CS63" s="65"/>
      <c r="CT63" s="8"/>
      <c r="CU63" s="8"/>
      <c r="CV63" s="8"/>
      <c r="CW63" s="8"/>
      <c r="CX63" s="8"/>
      <c r="CY63" s="8"/>
      <c r="CZ63" s="8"/>
      <c r="DA63" s="8"/>
      <c r="DB63" s="8"/>
      <c r="DC63" s="8"/>
      <c r="DD63" s="8"/>
      <c r="DE63" s="8"/>
      <c r="DF63" s="8"/>
      <c r="DG63" s="8"/>
      <c r="DH63" s="8"/>
      <c r="DI63" s="8"/>
      <c r="DJ63" s="8"/>
      <c r="DK63" s="8"/>
      <c r="DL63" s="8"/>
    </row>
    <row r="64" ht="18.0" customHeight="1">
      <c r="A64" s="8"/>
      <c r="B64" s="87"/>
      <c r="C64" s="79"/>
      <c r="D64" s="79"/>
      <c r="E64" s="79"/>
      <c r="F64" s="79"/>
      <c r="G64" s="79"/>
      <c r="H64" s="79"/>
      <c r="I64" s="80"/>
      <c r="J64" s="80"/>
      <c r="K64" s="80"/>
      <c r="L64" s="79"/>
      <c r="M64" s="79"/>
      <c r="N64" s="80"/>
      <c r="O64" s="79"/>
      <c r="P64" s="81"/>
      <c r="Q64" s="82" t="str">
        <f t="shared" si="1"/>
        <v/>
      </c>
      <c r="R64" s="82" t="str">
        <f t="shared" si="2"/>
        <v/>
      </c>
      <c r="S64" s="82" t="str">
        <f t="shared" si="3"/>
        <v/>
      </c>
      <c r="T64" s="82" t="str">
        <f t="shared" si="4"/>
        <v>0</v>
      </c>
      <c r="U64" s="83" t="str">
        <f t="shared" si="5"/>
        <v/>
      </c>
      <c r="V64" s="60" t="str">
        <f>IF(OR($G64="Fuel Use",$G64="Fuel Use and Vehicle Distance"),VLOOKUP($M64,INDIRECT("Ref_EF_ByFuel"&amp;"_"&amp;$D64),3,0),IF(AND($G64="Vehicle Distance (e.g. Road Transport)",$D64="UK"),VLOOKUP($H64,Ref_EF_Vehicle_Distance_UK,3,0),IF(AND($G64="Vehicle Distance (e.g. Road Transport)",OR($D64="US",$D64="Other")),VLOOKUP($H64,INDIRECT("Ref_EF_Vehicle_Distance"&amp;"_"&amp;$D64),15,0),IF(AND($G64="Vehicle Distance (e.g. Road Transport)",ISBLANK($N64),ISBLANK($O64)),VLOOKUP($H64,INDIRECT("Ref_EF_Vehicle_Distance"&amp;"_"&amp;$D64),15,0),IF($G64="Weight Distance (e.g. Freight Transport)",VLOOKUP($H64,INDIRECT("Ref_EF_Weight_Distance"&amp;"_"&amp;$D64),3,0),IF($G64="Custom Vehicle",VLOOKUP($H64,Tbl_vehical_Settings,2,0),IF($G64="Custom Fuel",VLOOKUP($M64,Tbl_Fuel_Settings,2,0),$AU64)))))))</f>
        <v>#REF!</v>
      </c>
      <c r="W64" s="60" t="str">
        <f>IF(OR($G64="Fuel Use",$G64="Fuel Use and Vehicle Distance"),VLOOKUP($M64,INDIRECT("Ref_EF_ByFuel"&amp;"_"&amp;$D64),5,0),IF(AND($G64="Vehicle Distance (e.g. Road Transport)",$D64="UK"),VLOOKUP($H64,Ref_EF_Vehicle_Distance_UK,5,0),IF(AND($G64="Vehicle Distance (e.g. Road Transport)",OR($D64="US",$D64="Other")),VLOOKUP($H64,INDIRECT("Ref_EF_Vehicle_Distance"&amp;"_"&amp;$D64),17,0),IF(AND($G64="Vehicle Distance (e.g. Road Transport)",ISBLANK($N64),ISBLANK($O64)),VLOOKUP($H64,INDIRECT("Ref_EF_Vehicle_Distance"&amp;"_"&amp;$D64),17,0),IF($G64="Weight Distance (e.g. Freight Transport)",VLOOKUP($H64,INDIRECT("Ref_EF_Weight_Distance"&amp;"_"&amp;$D64),5,0),IF($G64="Custom Vehicle",VLOOKUP($H64,Tbl_vehical_Settings,6,0),IF($G64="Custom Fuel",VLOOKUP($M64,Tbl_Fuel_Settings,6,0),$AV64)))))))</f>
        <v>#REF!</v>
      </c>
      <c r="X64" s="60" t="str">
        <f>IF(OR($G64="Fuel Use",$G64="Fuel Use and Vehicle Distance"),VLOOKUP($M64,INDIRECT("Ref_EF_ByFuel"&amp;"_"&amp;$D64),6,0),IF(AND($G64="Vehicle Distance (e.g. Road Transport)",$D64="UK"),VLOOKUP($H64,Ref_EF_Vehicle_Distance_UK,6,0),IF(AND($G64="Vehicle Distance (e.g. Road Transport)",OR($D64="US",$D64="Other")),VLOOKUP($H64,INDIRECT("Ref_EF_Vehicle_Distance"&amp;"_"&amp;$D64),18,0),IF(AND($G64="Vehicle Distance (e.g. Road Transport)",ISBLANK($N64),ISBLANK($O64)),VLOOKUP($H64,INDIRECT("Ref_EF_Vehicle_Distance"&amp;"_"&amp;$D64),18,0),IF($G64="Weight Distance (e.g. Freight Transport)",VLOOKUP($H64,INDIRECT("Ref_EF_Weight_Distance"&amp;"_"&amp;$D64),6,0),IF($G64="Custom Vehicle",VLOOKUP($H64,Tbl_vehical_Settings,7,0),IF($G64="Custom Fuel",VLOOKUP($M64,Tbl_Fuel_Settings,7,0),$AW64)))))))</f>
        <v>#REF!</v>
      </c>
      <c r="Y64" s="60" t="str">
        <f>IF(OR($G64="Fuel Use",$G64="Fuel Use and Vehicle Distance"),VLOOKUP($M64,INDIRECT("Ref_EF_ByFuel"&amp;"_"&amp;$D64),4,0),IF(AND($G64="Vehicle Distance (e.g. Road Transport)",$D64="UK"),VLOOKUP($H64,Ref_EF_Vehicle_Distance_UK,4,0),IF(AND($G64="Vehicle Distance (e.g. Road Transport)",OR($D64="US",$D64="Other")),VLOOKUP($H64,INDIRECT("Ref_EF_Vehicle_Distance"&amp;"_"&amp;$D64),16,0),IF(AND($G64="Vehicle Distance (e.g. Road Transport)",ISBLANK($N64),ISBLANK($O64)),VLOOKUP($H64,INDIRECT("Ref_EF_Vehicle_Distance"&amp;"_"&amp;$D64),16,0),IF($G64="Weight Distance (e.g. Freight Transport)",VLOOKUP($H64,INDIRECT("Ref_EF_Weight_Distance"&amp;"_"&amp;$D64),4,0),IF($G64="Custom Vehicle",VLOOKUP($H64,Tbl_vehical_Settings,5,0),IF($G64="Custom Fuel",VLOOKUP($M64,Tbl_Fuel_Settings,5,0),$AX64)))))))</f>
        <v>#REF!</v>
      </c>
      <c r="Z64" s="60" t="str">
        <f>IF(OR($G64="Fuel Use",$G64="Fuel Use and Vehicle Distance"),VLOOKUP($M64,INDIRECT("Ref_EF_ByFuel"&amp;"_"&amp;$D64),5,0),IF(AND($G64="Vehicle Distance (e.g. Road Transport)",$D64="UK"),VLOOKUP($H64,Ref_EF_Vehicle_Distance_UK,5,0),IF(AND($G64="Vehicle Distance (e.g. Road Transport)",OR($D64="US",$D64="Other")),VLOOKUP($H64,INDIRECT("Ref_EF_Vehicle_Distance"&amp;"_"&amp;$D64),17,0),IF(AND($G64="Vehicle Distance (e.g. Road Transport)",ISBLANK($N64),ISBLANK($O64)),VLOOKUP($H64,INDIRECT("Ref_EF_Vehicle_Distance"&amp;"_"&amp;$D64),17,0),IF($G64="Weight Distance (e.g. Freight Transport)",VLOOKUP($H64,INDIRECT("Ref_EF_Weight_Distance"&amp;"_"&amp;$D64),5,0),IF($G64="Custom Vehicle",VLOOKUP($H64,Tbl_vehical_Settings,6,0),IF($G64="Custom Fuel",VLOOKUP($M64,Tbl_Fuel_Settings,6,0),$AV64)))))))</f>
        <v>#REF!</v>
      </c>
      <c r="AA64" s="60" t="str">
        <f>IF(OR($G64="Fuel Use",$G64="Fuel Use and Vehicle Distance"),VLOOKUP($M64,INDIRECT("Ref_EF_ByFuel"&amp;"_"&amp;$D64),6,0),IF(AND($G64="Vehicle Distance (e.g. Road Transport)",$D64="UK"),VLOOKUP($H64,Ref_EF_Vehicle_Distance_UK,6,0),IF(AND($G64="Vehicle Distance (e.g. Road Transport)",OR($D64="US",$D64="Other")),VLOOKUP($H64,INDIRECT("Ref_EF_Vehicle_Distance"&amp;"_"&amp;$D64),18,0),IF(AND($G64="Vehicle Distance (e.g. Road Transport)",ISBLANK($N64),ISBLANK($O64)),VLOOKUP($H64,INDIRECT("Ref_EF_Vehicle_Distance"&amp;"_"&amp;$D64),18,0),IF($G64="Weight Distance (e.g. Freight Transport)",VLOOKUP($H64,INDIRECT("Ref_EF_Weight_Distance"&amp;"_"&amp;$D64),6,0),IF($G64="Custom Vehicle",VLOOKUP($H64,Tbl_vehical_Settings,7,0),IF($G64="Custom Fuel",VLOOKUP($M64,Tbl_Fuel_Settings,7,0),$AW64)))))))</f>
        <v>#REF!</v>
      </c>
      <c r="AB64" s="60" t="str">
        <f>IF($G64="Fuel Use",VLOOKUP($H64,INDIRECT("Ref_EF_ByFuel_CH4"&amp;"_"&amp;$D64),3,0),
IF($G64="Fuel Use and Vehicle Distance",VLOOKUP($H64,INDIRECT("Ref_EF_Vehicle_Distance"&amp;"_"&amp;$D64),3,0),IF($G64="Vehicle Distance (e.g. Road Transport)",VLOOKUP($H64,INDIRECT("Ref_EF_Vehicle_Distance"&amp;"_"&amp;$D64),IF($D64="UK",7,3),0),IF($G64="Weight Distance (e.g. Freight Transport)",VLOOKUP(VLOOKUP($H64,INDIRECT("Ref_EF_Weight_Distance"&amp;"_"&amp;$D64),8,0),INDIRECT("Ref_EF_Weight_Distance_CH4"&amp;"_"&amp;$D64),3,0),IF($G64="Custom Vehicle",VLOOKUP($H64,Tbl_vehical_Settings,3,0),IF($G64="Custom Fuel",VLOOKUP($M64,Tbl_Fuel_Settings,3,0),VLOOKUP($H64,INDIRECT("Ref_EF_Public_Transport"&amp;"_"&amp;$D64),7,0)))))))</f>
        <v>#REF!</v>
      </c>
      <c r="AC64" s="60" t="str">
        <f>IF($G64="Fuel Use",VLOOKUP($H64,INDIRECT("Ref_EF_ByFuel_CH4"&amp;"_"&amp;$D64),4,0),
IF($G64="Fuel Use and Vehicle Distance",VLOOKUP($H64,INDIRECT("Ref_EF_Vehicle_Distance"&amp;"_"&amp;$D64),4,0),IF($G64="Vehicle Distance (e.g. Road Transport)",VLOOKUP($H64,INDIRECT("Ref_EF_Vehicle_Distance"&amp;"_"&amp;$D64),IF($D64="UK",8,4),0),IF($G64="Weight Distance (e.g. Freight Transport)",VLOOKUP(VLOOKUP($H64,INDIRECT("Ref_EF_Weight_Distance"&amp;"_"&amp;$D64),8,0),INDIRECT("Ref_EF_Weight_Distance_CH4"&amp;"_"&amp;$D64),4,0),IF($G64="Custom Vehicle",VLOOKUP($H64,Tbl_vehical_Settings,6,0),IF($G64="Custom Fuel",VLOOKUP($M64,Tbl_Fuel_Settings,6,0),VLOOKUP($H64,INDIRECT("Ref_EF_Public_Transport"&amp;"_"&amp;$D64),8,0)))))))</f>
        <v>#REF!</v>
      </c>
      <c r="AD64" s="60" t="str">
        <f>IF($G64="Fuel Use",VLOOKUP($H64,INDIRECT("Ref_EF_ByFuel_CH4"&amp;"_"&amp;$D64),5,0),
IF($G64="Fuel Use and Vehicle Distance",VLOOKUP($H64,INDIRECT("Ref_EF_Vehicle_Distance"&amp;"_"&amp;$D64),5,0),IF($G64="Vehicle Distance (e.g. Road Transport)",VLOOKUP($H64,INDIRECT("Ref_EF_Vehicle_Distance"&amp;"_"&amp;$D64),IF($D64="UK",9,5),0),IF($G64="Weight Distance (e.g. Freight Transport)",VLOOKUP(VLOOKUP($H64,INDIRECT("Ref_EF_Weight_Distance"&amp;"_"&amp;$D64),8,0),INDIRECT("Ref_EF_Weight_Distance_CH4"&amp;"_"&amp;$D64),5,0),IF($G64="Custom Vehicle",VLOOKUP($H64,Tbl_vehical_Settings,7,0),IF($G64="Custom Fuel",VLOOKUP($M64,Tbl_Fuel_Settings,7,0),VLOOKUP($H64,INDIRECT("Ref_EF_Public_Transport"&amp;"_"&amp;$D64),9,0)))))))</f>
        <v>#REF!</v>
      </c>
      <c r="AE64" s="60" t="str">
        <f>IF($G64="Fuel Use",VLOOKUP($H64,INDIRECT("Ref_EF_ByFuel_CH4"&amp;"_"&amp;$D64),6,0),
IF($G64="Fuel Use and Vehicle Distance",VLOOKUP($H64,INDIRECT("Ref_EF_Vehicle_Distance"&amp;"_"&amp;$D64),6,0),IF($G64="Vehicle Distance (e.g. Road Transport)",VLOOKUP($H64,INDIRECT("Ref_EF_Vehicle_Distance"&amp;"_"&amp;$D64),IF($D64="UK",10,6),0),IF($G64="Weight Distance (e.g. Freight Transport)",VLOOKUP(VLOOKUP($H64,INDIRECT("Ref_EF_Weight_Distance"&amp;"_"&amp;$D64),8,0),INDIRECT("Ref_EF_Weight_Distance_CH4"&amp;"_"&amp;$D64),6,0),IF($G64="Custom Vehicle",VLOOKUP($H64,Tbl_vehical_Settings,4,0),IF($G64="Custom Fuel",VLOOKUP($M64,Tbl_Fuel_Settings,4,0),VLOOKUP($H64,INDIRECT("Ref_EF_Public_Transport"&amp;"_"&amp;$D64),10,0)))))))</f>
        <v>#REF!</v>
      </c>
      <c r="AF64" s="60" t="str">
        <f>IF($G64="Fuel Use",VLOOKUP($H64,INDIRECT("Ref_EF_ByFuel_CH4"&amp;"_"&amp;$D64),7,0),
IF($G64="Fuel Use and Vehicle Distance",VLOOKUP($H64,INDIRECT("Ref_EF_Vehicle_Distance"&amp;"_"&amp;$D64),7,0),IF($G64="Vehicle Distance (e.g. Road Transport)",VLOOKUP($H64,INDIRECT("Ref_EF_Vehicle_Distance"&amp;"_"&amp;$D64),IF($D64="UK",11,7),0),IF($G64="Weight Distance (e.g. Freight Transport)",VLOOKUP(VLOOKUP($H64,INDIRECT("Ref_EF_Weight_Distance"&amp;"_"&amp;$D64),8,0),INDIRECT("Ref_EF_Weight_Distance_CH4"&amp;"_"&amp;$D64),7,0),IF($G64="Custom Vehicle",VLOOKUP($H64,Tbl_vehical_Settings,6,0),IF($G64="Custom Fuel",VLOOKUP($M64,Tbl_Fuel_Settings,6,0),VLOOKUP($H64,INDIRECT("Ref_EF_Public_Transport"&amp;"_"&amp;$D64),11,0)))))))</f>
        <v>#REF!</v>
      </c>
      <c r="AG64" s="60" t="str">
        <f>IF($G64="Fuel Use",VLOOKUP($H64,INDIRECT("Ref_EF_ByFuel_CH4"&amp;"_"&amp;$D64),8,0),
IF($G64="Fuel Use and Vehicle Distance",VLOOKUP($H64,INDIRECT("Ref_EF_Vehicle_Distance"&amp;"_"&amp;$D64),8,0),IF($G64="Vehicle Distance (e.g. Road Transport)",VLOOKUP($H64,INDIRECT("Ref_EF_Vehicle_Distance"&amp;"_"&amp;$D64),IF($D64="UK",12,8),0),IF($G64="Weight Distance (e.g. Freight Transport)",VLOOKUP(VLOOKUP($H64,INDIRECT("Ref_EF_Weight_Distance"&amp;"_"&amp;$D64),8,0),INDIRECT("Ref_EF_Weight_Distance_CH4"&amp;"_"&amp;$D64),8,0),IF($G64="Custom Vehicle",VLOOKUP($H64,Tbl_vehical_Settings,7,0),IF($G64="Custom Fuel",VLOOKUP($M64,Tbl_Fuel_Settings,7,0),VLOOKUP($H64,INDIRECT("Ref_EF_Public_Transport"&amp;"_"&amp;$D64),12,0)))))))</f>
        <v>#REF!</v>
      </c>
      <c r="AH64" s="60" t="str">
        <f t="array" ref="AH64">INDEX(Ref_Master_Unit_Table,MATCH($W64,REF_To_Unit,0),MATCH('Reference - Lookup and Unit'!$A$11,Ref_From_Units,0))</f>
        <v>#REF!</v>
      </c>
      <c r="AI64" s="60" t="str">
        <f t="array" ref="AI64">INDEX(Ref_Master_Unit_Table,MATCH(IF(AND($D64="UK",$G64="Vehicle Distance (e.g. Road Transport)"),$L64,IF(ISBLANK($O64),$L64,$O64)),Ref_From_Units,0),MATCH($X64,REF_To_Unit,0))</f>
        <v>#N/A</v>
      </c>
      <c r="AJ64" s="60" t="str">
        <f t="array" ref="AJ64">INDEX(Ref_Master_Unit_Table,MATCH($Z64,REF_To_Unit,0),MATCH('Reference - Lookup and Unit'!$A$11,Ref_From_Units,0))</f>
        <v>#REF!</v>
      </c>
      <c r="AK64" s="60" t="str">
        <f t="array" ref="AK64">INDEX(Ref_Master_Unit_Table,MATCH(IF(AND($D64="UK",$G64="Vehicle Distance (e.g. Road Transport)"),$L64,IF(ISBLANK($O64),$L64,$O64)),Ref_From_Units,0),MATCH($AA64,REF_To_Unit,0))</f>
        <v>#N/A</v>
      </c>
      <c r="AL64" s="60" t="str">
        <f t="array" ref="AL64">INDEX(Ref_Master_Unit_Table,MATCH($AC64,REF_To_Unit,0),MATCH('Reference - Lookup and Unit'!$A$11,Ref_From_Units,0))</f>
        <v>#REF!</v>
      </c>
      <c r="AM64" s="60" t="str">
        <f t="array" ref="AM64">INDEX(Ref_Master_Unit_Table,MATCH(IF(OR($G64="Fuel Use",$G64="Custom Fuel"),$O64,$L64),Ref_From_Units,0),MATCH($AD64,REF_To_Unit,0))</f>
        <v>#N/A</v>
      </c>
      <c r="AN64" s="60" t="str">
        <f t="array" ref="AN64">INDEX(Ref_Master_Unit_Table,MATCH($AF64,REF_To_Unit,0),MATCH('Reference - Lookup and Unit'!$A$11,Ref_From_Units,0))</f>
        <v>#REF!</v>
      </c>
      <c r="AO64" s="60" t="str">
        <f t="array" ref="AO64">INDEX(Ref_Master_Unit_Table,MATCH(IF(OR($G64="Fuel Use",$G64="Custom Fuel"),$O64,$L64),Ref_From_Units,0),MATCH($AD64,REF_To_Unit,0))</f>
        <v>#N/A</v>
      </c>
      <c r="AP64" s="60" t="str">
        <f>VLOOKUP("CO2",INDIRECT(IF(Setting_IPCC_GWP_VERSION="1995 IPCC Second Assessment Report (SAR)","Ref_EF_IPCC_GWP_95",IF(Setting_IPCC_GWP_VERSION="2001 IPCC Third Assessment Report (TAR)","Ref_EF_IPCC_GWP_2001","Ref_EF_IPCC_GWP_2007"))),2,0)</f>
        <v>1.0000000000</v>
      </c>
      <c r="AQ6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4" s="61" t="str">
        <f>VLOOKUP("Biofuel CO2",INDIRECT(IF(Setting_IPCC_GWP_VERSION="1995 IPCC Second Assessment Report (SAR)","Ref_EF_IPCC_GWP_95",IF(Setting_IPCC_GWP_VERSION="2001 IPCC Third Assessment Report (TAR)","Ref_EF_IPCC_GWP_2001","Ref_EF_IPCC_GWP_2007"))),2,0)</f>
        <v>1.0000000000</v>
      </c>
      <c r="AT64" s="62" t="str">
        <f t="shared" si="6"/>
        <v>Ref_DD_vehicle_Passenger_</v>
      </c>
      <c r="AU64" s="62" t="str">
        <f t="shared" si="7"/>
        <v>#REF!</v>
      </c>
      <c r="AV64" s="62" t="str">
        <f t="shared" si="8"/>
        <v>#REF!</v>
      </c>
      <c r="AW64" s="62" t="str">
        <f t="shared" si="9"/>
        <v>#REF!</v>
      </c>
      <c r="AX64" s="62" t="str">
        <f t="shared" si="10"/>
        <v>#REF!</v>
      </c>
      <c r="AY64" s="62" t="str">
        <f t="shared" si="11"/>
        <v>FALSE</v>
      </c>
      <c r="AZ64" s="62" t="str">
        <f t="shared" si="12"/>
        <v/>
      </c>
      <c r="BA64" s="62" t="str">
        <f t="shared" si="13"/>
        <v/>
      </c>
      <c r="BB64" s="62" t="str">
        <f t="shared" si="14"/>
        <v/>
      </c>
      <c r="BC64" s="62" t="str">
        <f t="shared" si="15"/>
        <v/>
      </c>
      <c r="BD64" s="62" t="str">
        <f t="shared" si="16"/>
        <v/>
      </c>
      <c r="BE64" s="62" t="str">
        <f t="shared" si="17"/>
        <v/>
      </c>
      <c r="BF64" s="62" t="str">
        <f t="shared" si="18"/>
        <v/>
      </c>
      <c r="BG64" s="62" t="str">
        <f t="shared" si="19"/>
        <v/>
      </c>
      <c r="BH64" s="62" t="str">
        <f t="shared" si="20"/>
        <v/>
      </c>
      <c r="BI64" s="62" t="str">
        <f t="shared" si="21"/>
        <v/>
      </c>
      <c r="BJ64" s="62" t="str">
        <f t="shared" si="22"/>
        <v/>
      </c>
      <c r="BK64" s="62" t="str">
        <f t="shared" si="23"/>
        <v/>
      </c>
      <c r="BL64" s="62" t="str">
        <f t="shared" si="24"/>
        <v/>
      </c>
      <c r="BM64" s="63" t="str">
        <f t="shared" si="25"/>
        <v/>
      </c>
      <c r="BN64" s="62" t="str">
        <f t="shared" si="26"/>
        <v/>
      </c>
      <c r="BO64" s="62" t="str">
        <f t="shared" si="27"/>
        <v/>
      </c>
      <c r="BP64" s="62" t="str">
        <f t="shared" si="28"/>
        <v/>
      </c>
      <c r="BQ64" s="62" t="str">
        <f t="shared" si="29"/>
        <v/>
      </c>
      <c r="BR64" s="62" t="str">
        <f t="shared" si="30"/>
        <v/>
      </c>
      <c r="BS64" s="62" t="str">
        <f t="shared" si="31"/>
        <v/>
      </c>
      <c r="BT64" s="62" t="str">
        <f t="shared" si="32"/>
        <v/>
      </c>
      <c r="BU64" s="62" t="str">
        <f t="shared" si="33"/>
        <v/>
      </c>
      <c r="BV64" s="62" t="str">
        <f t="shared" si="34"/>
        <v/>
      </c>
      <c r="BW64" s="62" t="str">
        <f t="shared" si="35"/>
        <v/>
      </c>
      <c r="BX64" s="62" t="str">
        <f t="shared" si="36"/>
        <v/>
      </c>
      <c r="BY64" s="62" t="str">
        <f t="shared" si="37"/>
        <v/>
      </c>
      <c r="BZ64" s="62" t="str">
        <f t="shared" si="38"/>
        <v/>
      </c>
      <c r="CA64" s="62" t="str">
        <f t="shared" si="39"/>
        <v/>
      </c>
      <c r="CB64" s="62" t="str">
        <f t="shared" si="40"/>
        <v/>
      </c>
      <c r="CC64" s="62" t="str">
        <f t="shared" si="41"/>
        <v/>
      </c>
      <c r="CD64" s="62" t="str">
        <f t="shared" si="42"/>
        <v/>
      </c>
      <c r="CE64" s="62" t="str">
        <f t="shared" si="43"/>
        <v/>
      </c>
      <c r="CF64" s="62" t="str">
        <f t="shared" si="44"/>
        <v/>
      </c>
      <c r="CG64" s="62" t="str">
        <f t="shared" si="45"/>
        <v/>
      </c>
      <c r="CH64" s="62" t="str">
        <f t="shared" si="46"/>
        <v/>
      </c>
      <c r="CI64" s="62" t="str">
        <f t="shared" si="47"/>
        <v/>
      </c>
      <c r="CJ64" s="62" t="str">
        <f t="shared" si="48"/>
        <v/>
      </c>
      <c r="CK64" s="62" t="str">
        <f t="shared" si="49"/>
        <v/>
      </c>
      <c r="CL64" s="62" t="str">
        <f t="shared" si="50"/>
        <v/>
      </c>
      <c r="CM64" s="62" t="str">
        <f t="shared" si="51"/>
        <v/>
      </c>
      <c r="CN64" s="62" t="str">
        <f t="shared" si="52"/>
        <v/>
      </c>
      <c r="CO64" s="62" t="str">
        <f t="shared" si="53"/>
        <v/>
      </c>
      <c r="CP64" s="64" t="str">
        <f t="shared" si="54"/>
        <v>Ref_DD_DistanceUnit</v>
      </c>
      <c r="CQ64" s="62" t="str">
        <f t="shared" si="55"/>
        <v/>
      </c>
      <c r="CR64" s="64" t="str">
        <f t="shared" si="56"/>
        <v/>
      </c>
      <c r="CS64" s="65"/>
      <c r="CT64" s="8"/>
      <c r="CU64" s="8"/>
      <c r="CV64" s="8"/>
      <c r="CW64" s="8"/>
      <c r="CX64" s="8"/>
      <c r="CY64" s="8"/>
      <c r="CZ64" s="8"/>
      <c r="DA64" s="8"/>
      <c r="DB64" s="8"/>
      <c r="DC64" s="8"/>
      <c r="DD64" s="8"/>
      <c r="DE64" s="8"/>
      <c r="DF64" s="8"/>
      <c r="DG64" s="8"/>
      <c r="DH64" s="8"/>
      <c r="DI64" s="8"/>
      <c r="DJ64" s="8"/>
      <c r="DK64" s="8"/>
      <c r="DL64" s="8"/>
    </row>
    <row r="65" ht="18.0" customHeight="1">
      <c r="A65" s="8"/>
      <c r="B65" s="87"/>
      <c r="C65" s="79"/>
      <c r="D65" s="79"/>
      <c r="E65" s="79"/>
      <c r="F65" s="79"/>
      <c r="G65" s="79"/>
      <c r="H65" s="79"/>
      <c r="I65" s="80"/>
      <c r="J65" s="80"/>
      <c r="K65" s="80"/>
      <c r="L65" s="79"/>
      <c r="M65" s="79"/>
      <c r="N65" s="80"/>
      <c r="O65" s="79"/>
      <c r="P65" s="81"/>
      <c r="Q65" s="82" t="str">
        <f t="shared" si="1"/>
        <v/>
      </c>
      <c r="R65" s="82" t="str">
        <f t="shared" si="2"/>
        <v/>
      </c>
      <c r="S65" s="82" t="str">
        <f t="shared" si="3"/>
        <v/>
      </c>
      <c r="T65" s="82" t="str">
        <f t="shared" si="4"/>
        <v>0</v>
      </c>
      <c r="U65" s="83" t="str">
        <f t="shared" si="5"/>
        <v/>
      </c>
      <c r="V65" s="60" t="str">
        <f>IF(OR($G65="Fuel Use",$G65="Fuel Use and Vehicle Distance"),VLOOKUP($M65,INDIRECT("Ref_EF_ByFuel"&amp;"_"&amp;$D65),3,0),IF(AND($G65="Vehicle Distance (e.g. Road Transport)",$D65="UK"),VLOOKUP($H65,Ref_EF_Vehicle_Distance_UK,3,0),IF(AND($G65="Vehicle Distance (e.g. Road Transport)",OR($D65="US",$D65="Other")),VLOOKUP($H65,INDIRECT("Ref_EF_Vehicle_Distance"&amp;"_"&amp;$D65),15,0),IF(AND($G65="Vehicle Distance (e.g. Road Transport)",ISBLANK($N65),ISBLANK($O65)),VLOOKUP($H65,INDIRECT("Ref_EF_Vehicle_Distance"&amp;"_"&amp;$D65),15,0),IF($G65="Weight Distance (e.g. Freight Transport)",VLOOKUP($H65,INDIRECT("Ref_EF_Weight_Distance"&amp;"_"&amp;$D65),3,0),IF($G65="Custom Vehicle",VLOOKUP($H65,Tbl_vehical_Settings,2,0),IF($G65="Custom Fuel",VLOOKUP($M65,Tbl_Fuel_Settings,2,0),$AU65)))))))</f>
        <v>#REF!</v>
      </c>
      <c r="W65" s="60" t="str">
        <f>IF(OR($G65="Fuel Use",$G65="Fuel Use and Vehicle Distance"),VLOOKUP($M65,INDIRECT("Ref_EF_ByFuel"&amp;"_"&amp;$D65),5,0),IF(AND($G65="Vehicle Distance (e.g. Road Transport)",$D65="UK"),VLOOKUP($H65,Ref_EF_Vehicle_Distance_UK,5,0),IF(AND($G65="Vehicle Distance (e.g. Road Transport)",OR($D65="US",$D65="Other")),VLOOKUP($H65,INDIRECT("Ref_EF_Vehicle_Distance"&amp;"_"&amp;$D65),17,0),IF(AND($G65="Vehicle Distance (e.g. Road Transport)",ISBLANK($N65),ISBLANK($O65)),VLOOKUP($H65,INDIRECT("Ref_EF_Vehicle_Distance"&amp;"_"&amp;$D65),17,0),IF($G65="Weight Distance (e.g. Freight Transport)",VLOOKUP($H65,INDIRECT("Ref_EF_Weight_Distance"&amp;"_"&amp;$D65),5,0),IF($G65="Custom Vehicle",VLOOKUP($H65,Tbl_vehical_Settings,6,0),IF($G65="Custom Fuel",VLOOKUP($M65,Tbl_Fuel_Settings,6,0),$AV65)))))))</f>
        <v>#REF!</v>
      </c>
      <c r="X65" s="60" t="str">
        <f>IF(OR($G65="Fuel Use",$G65="Fuel Use and Vehicle Distance"),VLOOKUP($M65,INDIRECT("Ref_EF_ByFuel"&amp;"_"&amp;$D65),6,0),IF(AND($G65="Vehicle Distance (e.g. Road Transport)",$D65="UK"),VLOOKUP($H65,Ref_EF_Vehicle_Distance_UK,6,0),IF(AND($G65="Vehicle Distance (e.g. Road Transport)",OR($D65="US",$D65="Other")),VLOOKUP($H65,INDIRECT("Ref_EF_Vehicle_Distance"&amp;"_"&amp;$D65),18,0),IF(AND($G65="Vehicle Distance (e.g. Road Transport)",ISBLANK($N65),ISBLANK($O65)),VLOOKUP($H65,INDIRECT("Ref_EF_Vehicle_Distance"&amp;"_"&amp;$D65),18,0),IF($G65="Weight Distance (e.g. Freight Transport)",VLOOKUP($H65,INDIRECT("Ref_EF_Weight_Distance"&amp;"_"&amp;$D65),6,0),IF($G65="Custom Vehicle",VLOOKUP($H65,Tbl_vehical_Settings,7,0),IF($G65="Custom Fuel",VLOOKUP($M65,Tbl_Fuel_Settings,7,0),$AW65)))))))</f>
        <v>#REF!</v>
      </c>
      <c r="Y65" s="60" t="str">
        <f>IF(OR($G65="Fuel Use",$G65="Fuel Use and Vehicle Distance"),VLOOKUP($M65,INDIRECT("Ref_EF_ByFuel"&amp;"_"&amp;$D65),4,0),IF(AND($G65="Vehicle Distance (e.g. Road Transport)",$D65="UK"),VLOOKUP($H65,Ref_EF_Vehicle_Distance_UK,4,0),IF(AND($G65="Vehicle Distance (e.g. Road Transport)",OR($D65="US",$D65="Other")),VLOOKUP($H65,INDIRECT("Ref_EF_Vehicle_Distance"&amp;"_"&amp;$D65),16,0),IF(AND($G65="Vehicle Distance (e.g. Road Transport)",ISBLANK($N65),ISBLANK($O65)),VLOOKUP($H65,INDIRECT("Ref_EF_Vehicle_Distance"&amp;"_"&amp;$D65),16,0),IF($G65="Weight Distance (e.g. Freight Transport)",VLOOKUP($H65,INDIRECT("Ref_EF_Weight_Distance"&amp;"_"&amp;$D65),4,0),IF($G65="Custom Vehicle",VLOOKUP($H65,Tbl_vehical_Settings,5,0),IF($G65="Custom Fuel",VLOOKUP($M65,Tbl_Fuel_Settings,5,0),$AX65)))))))</f>
        <v>#REF!</v>
      </c>
      <c r="Z65" s="60" t="str">
        <f>IF(OR($G65="Fuel Use",$G65="Fuel Use and Vehicle Distance"),VLOOKUP($M65,INDIRECT("Ref_EF_ByFuel"&amp;"_"&amp;$D65),5,0),IF(AND($G65="Vehicle Distance (e.g. Road Transport)",$D65="UK"),VLOOKUP($H65,Ref_EF_Vehicle_Distance_UK,5,0),IF(AND($G65="Vehicle Distance (e.g. Road Transport)",OR($D65="US",$D65="Other")),VLOOKUP($H65,INDIRECT("Ref_EF_Vehicle_Distance"&amp;"_"&amp;$D65),17,0),IF(AND($G65="Vehicle Distance (e.g. Road Transport)",ISBLANK($N65),ISBLANK($O65)),VLOOKUP($H65,INDIRECT("Ref_EF_Vehicle_Distance"&amp;"_"&amp;$D65),17,0),IF($G65="Weight Distance (e.g. Freight Transport)",VLOOKUP($H65,INDIRECT("Ref_EF_Weight_Distance"&amp;"_"&amp;$D65),5,0),IF($G65="Custom Vehicle",VLOOKUP($H65,Tbl_vehical_Settings,6,0),IF($G65="Custom Fuel",VLOOKUP($M65,Tbl_Fuel_Settings,6,0),$AV65)))))))</f>
        <v>#REF!</v>
      </c>
      <c r="AA65" s="60" t="str">
        <f>IF(OR($G65="Fuel Use",$G65="Fuel Use and Vehicle Distance"),VLOOKUP($M65,INDIRECT("Ref_EF_ByFuel"&amp;"_"&amp;$D65),6,0),IF(AND($G65="Vehicle Distance (e.g. Road Transport)",$D65="UK"),VLOOKUP($H65,Ref_EF_Vehicle_Distance_UK,6,0),IF(AND($G65="Vehicle Distance (e.g. Road Transport)",OR($D65="US",$D65="Other")),VLOOKUP($H65,INDIRECT("Ref_EF_Vehicle_Distance"&amp;"_"&amp;$D65),18,0),IF(AND($G65="Vehicle Distance (e.g. Road Transport)",ISBLANK($N65),ISBLANK($O65)),VLOOKUP($H65,INDIRECT("Ref_EF_Vehicle_Distance"&amp;"_"&amp;$D65),18,0),IF($G65="Weight Distance (e.g. Freight Transport)",VLOOKUP($H65,INDIRECT("Ref_EF_Weight_Distance"&amp;"_"&amp;$D65),6,0),IF($G65="Custom Vehicle",VLOOKUP($H65,Tbl_vehical_Settings,7,0),IF($G65="Custom Fuel",VLOOKUP($M65,Tbl_Fuel_Settings,7,0),$AW65)))))))</f>
        <v>#REF!</v>
      </c>
      <c r="AB65" s="60" t="str">
        <f>IF($G65="Fuel Use",VLOOKUP($H65,INDIRECT("Ref_EF_ByFuel_CH4"&amp;"_"&amp;$D65),3,0),
IF($G65="Fuel Use and Vehicle Distance",VLOOKUP($H65,INDIRECT("Ref_EF_Vehicle_Distance"&amp;"_"&amp;$D65),3,0),IF($G65="Vehicle Distance (e.g. Road Transport)",VLOOKUP($H65,INDIRECT("Ref_EF_Vehicle_Distance"&amp;"_"&amp;$D65),IF($D65="UK",7,3),0),IF($G65="Weight Distance (e.g. Freight Transport)",VLOOKUP(VLOOKUP($H65,INDIRECT("Ref_EF_Weight_Distance"&amp;"_"&amp;$D65),8,0),INDIRECT("Ref_EF_Weight_Distance_CH4"&amp;"_"&amp;$D65),3,0),IF($G65="Custom Vehicle",VLOOKUP($H65,Tbl_vehical_Settings,3,0),IF($G65="Custom Fuel",VLOOKUP($M65,Tbl_Fuel_Settings,3,0),VLOOKUP($H65,INDIRECT("Ref_EF_Public_Transport"&amp;"_"&amp;$D65),7,0)))))))</f>
        <v>#REF!</v>
      </c>
      <c r="AC65" s="60" t="str">
        <f>IF($G65="Fuel Use",VLOOKUP($H65,INDIRECT("Ref_EF_ByFuel_CH4"&amp;"_"&amp;$D65),4,0),
IF($G65="Fuel Use and Vehicle Distance",VLOOKUP($H65,INDIRECT("Ref_EF_Vehicle_Distance"&amp;"_"&amp;$D65),4,0),IF($G65="Vehicle Distance (e.g. Road Transport)",VLOOKUP($H65,INDIRECT("Ref_EF_Vehicle_Distance"&amp;"_"&amp;$D65),IF($D65="UK",8,4),0),IF($G65="Weight Distance (e.g. Freight Transport)",VLOOKUP(VLOOKUP($H65,INDIRECT("Ref_EF_Weight_Distance"&amp;"_"&amp;$D65),8,0),INDIRECT("Ref_EF_Weight_Distance_CH4"&amp;"_"&amp;$D65),4,0),IF($G65="Custom Vehicle",VLOOKUP($H65,Tbl_vehical_Settings,6,0),IF($G65="Custom Fuel",VLOOKUP($M65,Tbl_Fuel_Settings,6,0),VLOOKUP($H65,INDIRECT("Ref_EF_Public_Transport"&amp;"_"&amp;$D65),8,0)))))))</f>
        <v>#REF!</v>
      </c>
      <c r="AD65" s="60" t="str">
        <f>IF($G65="Fuel Use",VLOOKUP($H65,INDIRECT("Ref_EF_ByFuel_CH4"&amp;"_"&amp;$D65),5,0),
IF($G65="Fuel Use and Vehicle Distance",VLOOKUP($H65,INDIRECT("Ref_EF_Vehicle_Distance"&amp;"_"&amp;$D65),5,0),IF($G65="Vehicle Distance (e.g. Road Transport)",VLOOKUP($H65,INDIRECT("Ref_EF_Vehicle_Distance"&amp;"_"&amp;$D65),IF($D65="UK",9,5),0),IF($G65="Weight Distance (e.g. Freight Transport)",VLOOKUP(VLOOKUP($H65,INDIRECT("Ref_EF_Weight_Distance"&amp;"_"&amp;$D65),8,0),INDIRECT("Ref_EF_Weight_Distance_CH4"&amp;"_"&amp;$D65),5,0),IF($G65="Custom Vehicle",VLOOKUP($H65,Tbl_vehical_Settings,7,0),IF($G65="Custom Fuel",VLOOKUP($M65,Tbl_Fuel_Settings,7,0),VLOOKUP($H65,INDIRECT("Ref_EF_Public_Transport"&amp;"_"&amp;$D65),9,0)))))))</f>
        <v>#REF!</v>
      </c>
      <c r="AE65" s="60" t="str">
        <f>IF($G65="Fuel Use",VLOOKUP($H65,INDIRECT("Ref_EF_ByFuel_CH4"&amp;"_"&amp;$D65),6,0),
IF($G65="Fuel Use and Vehicle Distance",VLOOKUP($H65,INDIRECT("Ref_EF_Vehicle_Distance"&amp;"_"&amp;$D65),6,0),IF($G65="Vehicle Distance (e.g. Road Transport)",VLOOKUP($H65,INDIRECT("Ref_EF_Vehicle_Distance"&amp;"_"&amp;$D65),IF($D65="UK",10,6),0),IF($G65="Weight Distance (e.g. Freight Transport)",VLOOKUP(VLOOKUP($H65,INDIRECT("Ref_EF_Weight_Distance"&amp;"_"&amp;$D65),8,0),INDIRECT("Ref_EF_Weight_Distance_CH4"&amp;"_"&amp;$D65),6,0),IF($G65="Custom Vehicle",VLOOKUP($H65,Tbl_vehical_Settings,4,0),IF($G65="Custom Fuel",VLOOKUP($M65,Tbl_Fuel_Settings,4,0),VLOOKUP($H65,INDIRECT("Ref_EF_Public_Transport"&amp;"_"&amp;$D65),10,0)))))))</f>
        <v>#REF!</v>
      </c>
      <c r="AF65" s="60" t="str">
        <f>IF($G65="Fuel Use",VLOOKUP($H65,INDIRECT("Ref_EF_ByFuel_CH4"&amp;"_"&amp;$D65),7,0),
IF($G65="Fuel Use and Vehicle Distance",VLOOKUP($H65,INDIRECT("Ref_EF_Vehicle_Distance"&amp;"_"&amp;$D65),7,0),IF($G65="Vehicle Distance (e.g. Road Transport)",VLOOKUP($H65,INDIRECT("Ref_EF_Vehicle_Distance"&amp;"_"&amp;$D65),IF($D65="UK",11,7),0),IF($G65="Weight Distance (e.g. Freight Transport)",VLOOKUP(VLOOKUP($H65,INDIRECT("Ref_EF_Weight_Distance"&amp;"_"&amp;$D65),8,0),INDIRECT("Ref_EF_Weight_Distance_CH4"&amp;"_"&amp;$D65),7,0),IF($G65="Custom Vehicle",VLOOKUP($H65,Tbl_vehical_Settings,6,0),IF($G65="Custom Fuel",VLOOKUP($M65,Tbl_Fuel_Settings,6,0),VLOOKUP($H65,INDIRECT("Ref_EF_Public_Transport"&amp;"_"&amp;$D65),11,0)))))))</f>
        <v>#REF!</v>
      </c>
      <c r="AG65" s="60" t="str">
        <f>IF($G65="Fuel Use",VLOOKUP($H65,INDIRECT("Ref_EF_ByFuel_CH4"&amp;"_"&amp;$D65),8,0),
IF($G65="Fuel Use and Vehicle Distance",VLOOKUP($H65,INDIRECT("Ref_EF_Vehicle_Distance"&amp;"_"&amp;$D65),8,0),IF($G65="Vehicle Distance (e.g. Road Transport)",VLOOKUP($H65,INDIRECT("Ref_EF_Vehicle_Distance"&amp;"_"&amp;$D65),IF($D65="UK",12,8),0),IF($G65="Weight Distance (e.g. Freight Transport)",VLOOKUP(VLOOKUP($H65,INDIRECT("Ref_EF_Weight_Distance"&amp;"_"&amp;$D65),8,0),INDIRECT("Ref_EF_Weight_Distance_CH4"&amp;"_"&amp;$D65),8,0),IF($G65="Custom Vehicle",VLOOKUP($H65,Tbl_vehical_Settings,7,0),IF($G65="Custom Fuel",VLOOKUP($M65,Tbl_Fuel_Settings,7,0),VLOOKUP($H65,INDIRECT("Ref_EF_Public_Transport"&amp;"_"&amp;$D65),12,0)))))))</f>
        <v>#REF!</v>
      </c>
      <c r="AH65" s="60" t="str">
        <f t="array" ref="AH65">INDEX(Ref_Master_Unit_Table,MATCH($W65,REF_To_Unit,0),MATCH('Reference - Lookup and Unit'!$A$11,Ref_From_Units,0))</f>
        <v>#REF!</v>
      </c>
      <c r="AI65" s="60" t="str">
        <f t="array" ref="AI65">INDEX(Ref_Master_Unit_Table,MATCH(IF(AND($D65="UK",$G65="Vehicle Distance (e.g. Road Transport)"),$L65,IF(ISBLANK($O65),$L65,$O65)),Ref_From_Units,0),MATCH($X65,REF_To_Unit,0))</f>
        <v>#N/A</v>
      </c>
      <c r="AJ65" s="60" t="str">
        <f t="array" ref="AJ65">INDEX(Ref_Master_Unit_Table,MATCH($Z65,REF_To_Unit,0),MATCH('Reference - Lookup and Unit'!$A$11,Ref_From_Units,0))</f>
        <v>#REF!</v>
      </c>
      <c r="AK65" s="60" t="str">
        <f t="array" ref="AK65">INDEX(Ref_Master_Unit_Table,MATCH(IF(AND($D65="UK",$G65="Vehicle Distance (e.g. Road Transport)"),$L65,IF(ISBLANK($O65),$L65,$O65)),Ref_From_Units,0),MATCH($AA65,REF_To_Unit,0))</f>
        <v>#N/A</v>
      </c>
      <c r="AL65" s="60" t="str">
        <f t="array" ref="AL65">INDEX(Ref_Master_Unit_Table,MATCH($AC65,REF_To_Unit,0),MATCH('Reference - Lookup and Unit'!$A$11,Ref_From_Units,0))</f>
        <v>#REF!</v>
      </c>
      <c r="AM65" s="60" t="str">
        <f t="array" ref="AM65">INDEX(Ref_Master_Unit_Table,MATCH(IF(OR($G65="Fuel Use",$G65="Custom Fuel"),$O65,$L65),Ref_From_Units,0),MATCH($AD65,REF_To_Unit,0))</f>
        <v>#N/A</v>
      </c>
      <c r="AN65" s="60" t="str">
        <f t="array" ref="AN65">INDEX(Ref_Master_Unit_Table,MATCH($AF65,REF_To_Unit,0),MATCH('Reference - Lookup and Unit'!$A$11,Ref_From_Units,0))</f>
        <v>#REF!</v>
      </c>
      <c r="AO65" s="60" t="str">
        <f t="array" ref="AO65">INDEX(Ref_Master_Unit_Table,MATCH(IF(OR($G65="Fuel Use",$G65="Custom Fuel"),$O65,$L65),Ref_From_Units,0),MATCH($AD65,REF_To_Unit,0))</f>
        <v>#N/A</v>
      </c>
      <c r="AP65" s="60" t="str">
        <f>VLOOKUP("CO2",INDIRECT(IF(Setting_IPCC_GWP_VERSION="1995 IPCC Second Assessment Report (SAR)","Ref_EF_IPCC_GWP_95",IF(Setting_IPCC_GWP_VERSION="2001 IPCC Third Assessment Report (TAR)","Ref_EF_IPCC_GWP_2001","Ref_EF_IPCC_GWP_2007"))),2,0)</f>
        <v>1.0000000000</v>
      </c>
      <c r="AQ6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5" s="61" t="str">
        <f>VLOOKUP("Biofuel CO2",INDIRECT(IF(Setting_IPCC_GWP_VERSION="1995 IPCC Second Assessment Report (SAR)","Ref_EF_IPCC_GWP_95",IF(Setting_IPCC_GWP_VERSION="2001 IPCC Third Assessment Report (TAR)","Ref_EF_IPCC_GWP_2001","Ref_EF_IPCC_GWP_2007"))),2,0)</f>
        <v>1.0000000000</v>
      </c>
      <c r="AT65" s="62" t="str">
        <f t="shared" si="6"/>
        <v>Ref_DD_vehicle_Passenger_</v>
      </c>
      <c r="AU65" s="62" t="str">
        <f t="shared" si="7"/>
        <v>#REF!</v>
      </c>
      <c r="AV65" s="62" t="str">
        <f t="shared" si="8"/>
        <v>#REF!</v>
      </c>
      <c r="AW65" s="62" t="str">
        <f t="shared" si="9"/>
        <v>#REF!</v>
      </c>
      <c r="AX65" s="62" t="str">
        <f t="shared" si="10"/>
        <v>#REF!</v>
      </c>
      <c r="AY65" s="62" t="str">
        <f t="shared" si="11"/>
        <v>FALSE</v>
      </c>
      <c r="AZ65" s="62" t="str">
        <f t="shared" si="12"/>
        <v/>
      </c>
      <c r="BA65" s="62" t="str">
        <f t="shared" si="13"/>
        <v/>
      </c>
      <c r="BB65" s="62" t="str">
        <f t="shared" si="14"/>
        <v/>
      </c>
      <c r="BC65" s="62" t="str">
        <f t="shared" si="15"/>
        <v/>
      </c>
      <c r="BD65" s="62" t="str">
        <f t="shared" si="16"/>
        <v/>
      </c>
      <c r="BE65" s="62" t="str">
        <f t="shared" si="17"/>
        <v/>
      </c>
      <c r="BF65" s="62" t="str">
        <f t="shared" si="18"/>
        <v/>
      </c>
      <c r="BG65" s="62" t="str">
        <f t="shared" si="19"/>
        <v/>
      </c>
      <c r="BH65" s="62" t="str">
        <f t="shared" si="20"/>
        <v/>
      </c>
      <c r="BI65" s="62" t="str">
        <f t="shared" si="21"/>
        <v/>
      </c>
      <c r="BJ65" s="62" t="str">
        <f t="shared" si="22"/>
        <v/>
      </c>
      <c r="BK65" s="62" t="str">
        <f t="shared" si="23"/>
        <v/>
      </c>
      <c r="BL65" s="62" t="str">
        <f t="shared" si="24"/>
        <v/>
      </c>
      <c r="BM65" s="63" t="str">
        <f t="shared" si="25"/>
        <v/>
      </c>
      <c r="BN65" s="62" t="str">
        <f t="shared" si="26"/>
        <v/>
      </c>
      <c r="BO65" s="62" t="str">
        <f t="shared" si="27"/>
        <v/>
      </c>
      <c r="BP65" s="62" t="str">
        <f t="shared" si="28"/>
        <v/>
      </c>
      <c r="BQ65" s="62" t="str">
        <f t="shared" si="29"/>
        <v/>
      </c>
      <c r="BR65" s="62" t="str">
        <f t="shared" si="30"/>
        <v/>
      </c>
      <c r="BS65" s="62" t="str">
        <f t="shared" si="31"/>
        <v/>
      </c>
      <c r="BT65" s="62" t="str">
        <f t="shared" si="32"/>
        <v/>
      </c>
      <c r="BU65" s="62" t="str">
        <f t="shared" si="33"/>
        <v/>
      </c>
      <c r="BV65" s="62" t="str">
        <f t="shared" si="34"/>
        <v/>
      </c>
      <c r="BW65" s="62" t="str">
        <f t="shared" si="35"/>
        <v/>
      </c>
      <c r="BX65" s="62" t="str">
        <f t="shared" si="36"/>
        <v/>
      </c>
      <c r="BY65" s="62" t="str">
        <f t="shared" si="37"/>
        <v/>
      </c>
      <c r="BZ65" s="62" t="str">
        <f t="shared" si="38"/>
        <v/>
      </c>
      <c r="CA65" s="62" t="str">
        <f t="shared" si="39"/>
        <v/>
      </c>
      <c r="CB65" s="62" t="str">
        <f t="shared" si="40"/>
        <v/>
      </c>
      <c r="CC65" s="62" t="str">
        <f t="shared" si="41"/>
        <v/>
      </c>
      <c r="CD65" s="62" t="str">
        <f t="shared" si="42"/>
        <v/>
      </c>
      <c r="CE65" s="62" t="str">
        <f t="shared" si="43"/>
        <v/>
      </c>
      <c r="CF65" s="62" t="str">
        <f t="shared" si="44"/>
        <v/>
      </c>
      <c r="CG65" s="62" t="str">
        <f t="shared" si="45"/>
        <v/>
      </c>
      <c r="CH65" s="62" t="str">
        <f t="shared" si="46"/>
        <v/>
      </c>
      <c r="CI65" s="62" t="str">
        <f t="shared" si="47"/>
        <v/>
      </c>
      <c r="CJ65" s="62" t="str">
        <f t="shared" si="48"/>
        <v/>
      </c>
      <c r="CK65" s="62" t="str">
        <f t="shared" si="49"/>
        <v/>
      </c>
      <c r="CL65" s="62" t="str">
        <f t="shared" si="50"/>
        <v/>
      </c>
      <c r="CM65" s="62" t="str">
        <f t="shared" si="51"/>
        <v/>
      </c>
      <c r="CN65" s="62" t="str">
        <f t="shared" si="52"/>
        <v/>
      </c>
      <c r="CO65" s="62" t="str">
        <f t="shared" si="53"/>
        <v/>
      </c>
      <c r="CP65" s="64" t="str">
        <f t="shared" si="54"/>
        <v>Ref_DD_DistanceUnit</v>
      </c>
      <c r="CQ65" s="62" t="str">
        <f t="shared" si="55"/>
        <v/>
      </c>
      <c r="CR65" s="64" t="str">
        <f t="shared" si="56"/>
        <v/>
      </c>
      <c r="CS65" s="65"/>
      <c r="CT65" s="8"/>
      <c r="CU65" s="8"/>
      <c r="CV65" s="8"/>
      <c r="CW65" s="8"/>
      <c r="CX65" s="8"/>
      <c r="CY65" s="8"/>
      <c r="CZ65" s="8"/>
      <c r="DA65" s="8"/>
      <c r="DB65" s="8"/>
      <c r="DC65" s="8"/>
      <c r="DD65" s="8"/>
      <c r="DE65" s="8"/>
      <c r="DF65" s="8"/>
      <c r="DG65" s="8"/>
      <c r="DH65" s="8"/>
      <c r="DI65" s="8"/>
      <c r="DJ65" s="8"/>
      <c r="DK65" s="8"/>
      <c r="DL65" s="8"/>
    </row>
    <row r="66" ht="18.0" customHeight="1">
      <c r="A66" s="8"/>
      <c r="B66" s="87"/>
      <c r="C66" s="79"/>
      <c r="D66" s="79"/>
      <c r="E66" s="79"/>
      <c r="F66" s="79"/>
      <c r="G66" s="79"/>
      <c r="H66" s="79"/>
      <c r="I66" s="80"/>
      <c r="J66" s="80"/>
      <c r="K66" s="80"/>
      <c r="L66" s="79"/>
      <c r="M66" s="79"/>
      <c r="N66" s="80"/>
      <c r="O66" s="79"/>
      <c r="P66" s="81"/>
      <c r="Q66" s="82" t="str">
        <f t="shared" si="1"/>
        <v/>
      </c>
      <c r="R66" s="82" t="str">
        <f t="shared" si="2"/>
        <v/>
      </c>
      <c r="S66" s="82" t="str">
        <f t="shared" si="3"/>
        <v/>
      </c>
      <c r="T66" s="82" t="str">
        <f t="shared" si="4"/>
        <v>0</v>
      </c>
      <c r="U66" s="83" t="str">
        <f t="shared" si="5"/>
        <v/>
      </c>
      <c r="V66" s="60" t="str">
        <f>IF(OR($G66="Fuel Use",$G66="Fuel Use and Vehicle Distance"),VLOOKUP($M66,INDIRECT("Ref_EF_ByFuel"&amp;"_"&amp;$D66),3,0),IF(AND($G66="Vehicle Distance (e.g. Road Transport)",$D66="UK"),VLOOKUP($H66,Ref_EF_Vehicle_Distance_UK,3,0),IF(AND($G66="Vehicle Distance (e.g. Road Transport)",OR($D66="US",$D66="Other")),VLOOKUP($H66,INDIRECT("Ref_EF_Vehicle_Distance"&amp;"_"&amp;$D66),15,0),IF(AND($G66="Vehicle Distance (e.g. Road Transport)",ISBLANK($N66),ISBLANK($O66)),VLOOKUP($H66,INDIRECT("Ref_EF_Vehicle_Distance"&amp;"_"&amp;$D66),15,0),IF($G66="Weight Distance (e.g. Freight Transport)",VLOOKUP($H66,INDIRECT("Ref_EF_Weight_Distance"&amp;"_"&amp;$D66),3,0),IF($G66="Custom Vehicle",VLOOKUP($H66,Tbl_vehical_Settings,2,0),IF($G66="Custom Fuel",VLOOKUP($M66,Tbl_Fuel_Settings,2,0),$AU66)))))))</f>
        <v>#REF!</v>
      </c>
      <c r="W66" s="60" t="str">
        <f>IF(OR($G66="Fuel Use",$G66="Fuel Use and Vehicle Distance"),VLOOKUP($M66,INDIRECT("Ref_EF_ByFuel"&amp;"_"&amp;$D66),5,0),IF(AND($G66="Vehicle Distance (e.g. Road Transport)",$D66="UK"),VLOOKUP($H66,Ref_EF_Vehicle_Distance_UK,5,0),IF(AND($G66="Vehicle Distance (e.g. Road Transport)",OR($D66="US",$D66="Other")),VLOOKUP($H66,INDIRECT("Ref_EF_Vehicle_Distance"&amp;"_"&amp;$D66),17,0),IF(AND($G66="Vehicle Distance (e.g. Road Transport)",ISBLANK($N66),ISBLANK($O66)),VLOOKUP($H66,INDIRECT("Ref_EF_Vehicle_Distance"&amp;"_"&amp;$D66),17,0),IF($G66="Weight Distance (e.g. Freight Transport)",VLOOKUP($H66,INDIRECT("Ref_EF_Weight_Distance"&amp;"_"&amp;$D66),5,0),IF($G66="Custom Vehicle",VLOOKUP($H66,Tbl_vehical_Settings,6,0),IF($G66="Custom Fuel",VLOOKUP($M66,Tbl_Fuel_Settings,6,0),$AV66)))))))</f>
        <v>#REF!</v>
      </c>
      <c r="X66" s="60" t="str">
        <f>IF(OR($G66="Fuel Use",$G66="Fuel Use and Vehicle Distance"),VLOOKUP($M66,INDIRECT("Ref_EF_ByFuel"&amp;"_"&amp;$D66),6,0),IF(AND($G66="Vehicle Distance (e.g. Road Transport)",$D66="UK"),VLOOKUP($H66,Ref_EF_Vehicle_Distance_UK,6,0),IF(AND($G66="Vehicle Distance (e.g. Road Transport)",OR($D66="US",$D66="Other")),VLOOKUP($H66,INDIRECT("Ref_EF_Vehicle_Distance"&amp;"_"&amp;$D66),18,0),IF(AND($G66="Vehicle Distance (e.g. Road Transport)",ISBLANK($N66),ISBLANK($O66)),VLOOKUP($H66,INDIRECT("Ref_EF_Vehicle_Distance"&amp;"_"&amp;$D66),18,0),IF($G66="Weight Distance (e.g. Freight Transport)",VLOOKUP($H66,INDIRECT("Ref_EF_Weight_Distance"&amp;"_"&amp;$D66),6,0),IF($G66="Custom Vehicle",VLOOKUP($H66,Tbl_vehical_Settings,7,0),IF($G66="Custom Fuel",VLOOKUP($M66,Tbl_Fuel_Settings,7,0),$AW66)))))))</f>
        <v>#REF!</v>
      </c>
      <c r="Y66" s="60" t="str">
        <f>IF(OR($G66="Fuel Use",$G66="Fuel Use and Vehicle Distance"),VLOOKUP($M66,INDIRECT("Ref_EF_ByFuel"&amp;"_"&amp;$D66),4,0),IF(AND($G66="Vehicle Distance (e.g. Road Transport)",$D66="UK"),VLOOKUP($H66,Ref_EF_Vehicle_Distance_UK,4,0),IF(AND($G66="Vehicle Distance (e.g. Road Transport)",OR($D66="US",$D66="Other")),VLOOKUP($H66,INDIRECT("Ref_EF_Vehicle_Distance"&amp;"_"&amp;$D66),16,0),IF(AND($G66="Vehicle Distance (e.g. Road Transport)",ISBLANK($N66),ISBLANK($O66)),VLOOKUP($H66,INDIRECT("Ref_EF_Vehicle_Distance"&amp;"_"&amp;$D66),16,0),IF($G66="Weight Distance (e.g. Freight Transport)",VLOOKUP($H66,INDIRECT("Ref_EF_Weight_Distance"&amp;"_"&amp;$D66),4,0),IF($G66="Custom Vehicle",VLOOKUP($H66,Tbl_vehical_Settings,5,0),IF($G66="Custom Fuel",VLOOKUP($M66,Tbl_Fuel_Settings,5,0),$AX66)))))))</f>
        <v>#REF!</v>
      </c>
      <c r="Z66" s="60" t="str">
        <f>IF(OR($G66="Fuel Use",$G66="Fuel Use and Vehicle Distance"),VLOOKUP($M66,INDIRECT("Ref_EF_ByFuel"&amp;"_"&amp;$D66),5,0),IF(AND($G66="Vehicle Distance (e.g. Road Transport)",$D66="UK"),VLOOKUP($H66,Ref_EF_Vehicle_Distance_UK,5,0),IF(AND($G66="Vehicle Distance (e.g. Road Transport)",OR($D66="US",$D66="Other")),VLOOKUP($H66,INDIRECT("Ref_EF_Vehicle_Distance"&amp;"_"&amp;$D66),17,0),IF(AND($G66="Vehicle Distance (e.g. Road Transport)",ISBLANK($N66),ISBLANK($O66)),VLOOKUP($H66,INDIRECT("Ref_EF_Vehicle_Distance"&amp;"_"&amp;$D66),17,0),IF($G66="Weight Distance (e.g. Freight Transport)",VLOOKUP($H66,INDIRECT("Ref_EF_Weight_Distance"&amp;"_"&amp;$D66),5,0),IF($G66="Custom Vehicle",VLOOKUP($H66,Tbl_vehical_Settings,6,0),IF($G66="Custom Fuel",VLOOKUP($M66,Tbl_Fuel_Settings,6,0),$AV66)))))))</f>
        <v>#REF!</v>
      </c>
      <c r="AA66" s="60" t="str">
        <f>IF(OR($G66="Fuel Use",$G66="Fuel Use and Vehicle Distance"),VLOOKUP($M66,INDIRECT("Ref_EF_ByFuel"&amp;"_"&amp;$D66),6,0),IF(AND($G66="Vehicle Distance (e.g. Road Transport)",$D66="UK"),VLOOKUP($H66,Ref_EF_Vehicle_Distance_UK,6,0),IF(AND($G66="Vehicle Distance (e.g. Road Transport)",OR($D66="US",$D66="Other")),VLOOKUP($H66,INDIRECT("Ref_EF_Vehicle_Distance"&amp;"_"&amp;$D66),18,0),IF(AND($G66="Vehicle Distance (e.g. Road Transport)",ISBLANK($N66),ISBLANK($O66)),VLOOKUP($H66,INDIRECT("Ref_EF_Vehicle_Distance"&amp;"_"&amp;$D66),18,0),IF($G66="Weight Distance (e.g. Freight Transport)",VLOOKUP($H66,INDIRECT("Ref_EF_Weight_Distance"&amp;"_"&amp;$D66),6,0),IF($G66="Custom Vehicle",VLOOKUP($H66,Tbl_vehical_Settings,7,0),IF($G66="Custom Fuel",VLOOKUP($M66,Tbl_Fuel_Settings,7,0),$AW66)))))))</f>
        <v>#REF!</v>
      </c>
      <c r="AB66" s="60" t="str">
        <f>IF($G66="Fuel Use",VLOOKUP($H66,INDIRECT("Ref_EF_ByFuel_CH4"&amp;"_"&amp;$D66),3,0),
IF($G66="Fuel Use and Vehicle Distance",VLOOKUP($H66,INDIRECT("Ref_EF_Vehicle_Distance"&amp;"_"&amp;$D66),3,0),IF($G66="Vehicle Distance (e.g. Road Transport)",VLOOKUP($H66,INDIRECT("Ref_EF_Vehicle_Distance"&amp;"_"&amp;$D66),IF($D66="UK",7,3),0),IF($G66="Weight Distance (e.g. Freight Transport)",VLOOKUP(VLOOKUP($H66,INDIRECT("Ref_EF_Weight_Distance"&amp;"_"&amp;$D66),8,0),INDIRECT("Ref_EF_Weight_Distance_CH4"&amp;"_"&amp;$D66),3,0),IF($G66="Custom Vehicle",VLOOKUP($H66,Tbl_vehical_Settings,3,0),IF($G66="Custom Fuel",VLOOKUP($M66,Tbl_Fuel_Settings,3,0),VLOOKUP($H66,INDIRECT("Ref_EF_Public_Transport"&amp;"_"&amp;$D66),7,0)))))))</f>
        <v>#REF!</v>
      </c>
      <c r="AC66" s="60" t="str">
        <f>IF($G66="Fuel Use",VLOOKUP($H66,INDIRECT("Ref_EF_ByFuel_CH4"&amp;"_"&amp;$D66),4,0),
IF($G66="Fuel Use and Vehicle Distance",VLOOKUP($H66,INDIRECT("Ref_EF_Vehicle_Distance"&amp;"_"&amp;$D66),4,0),IF($G66="Vehicle Distance (e.g. Road Transport)",VLOOKUP($H66,INDIRECT("Ref_EF_Vehicle_Distance"&amp;"_"&amp;$D66),IF($D66="UK",8,4),0),IF($G66="Weight Distance (e.g. Freight Transport)",VLOOKUP(VLOOKUP($H66,INDIRECT("Ref_EF_Weight_Distance"&amp;"_"&amp;$D66),8,0),INDIRECT("Ref_EF_Weight_Distance_CH4"&amp;"_"&amp;$D66),4,0),IF($G66="Custom Vehicle",VLOOKUP($H66,Tbl_vehical_Settings,6,0),IF($G66="Custom Fuel",VLOOKUP($M66,Tbl_Fuel_Settings,6,0),VLOOKUP($H66,INDIRECT("Ref_EF_Public_Transport"&amp;"_"&amp;$D66),8,0)))))))</f>
        <v>#REF!</v>
      </c>
      <c r="AD66" s="60" t="str">
        <f>IF($G66="Fuel Use",VLOOKUP($H66,INDIRECT("Ref_EF_ByFuel_CH4"&amp;"_"&amp;$D66),5,0),
IF($G66="Fuel Use and Vehicle Distance",VLOOKUP($H66,INDIRECT("Ref_EF_Vehicle_Distance"&amp;"_"&amp;$D66),5,0),IF($G66="Vehicle Distance (e.g. Road Transport)",VLOOKUP($H66,INDIRECT("Ref_EF_Vehicle_Distance"&amp;"_"&amp;$D66),IF($D66="UK",9,5),0),IF($G66="Weight Distance (e.g. Freight Transport)",VLOOKUP(VLOOKUP($H66,INDIRECT("Ref_EF_Weight_Distance"&amp;"_"&amp;$D66),8,0),INDIRECT("Ref_EF_Weight_Distance_CH4"&amp;"_"&amp;$D66),5,0),IF($G66="Custom Vehicle",VLOOKUP($H66,Tbl_vehical_Settings,7,0),IF($G66="Custom Fuel",VLOOKUP($M66,Tbl_Fuel_Settings,7,0),VLOOKUP($H66,INDIRECT("Ref_EF_Public_Transport"&amp;"_"&amp;$D66),9,0)))))))</f>
        <v>#REF!</v>
      </c>
      <c r="AE66" s="60" t="str">
        <f>IF($G66="Fuel Use",VLOOKUP($H66,INDIRECT("Ref_EF_ByFuel_CH4"&amp;"_"&amp;$D66),6,0),
IF($G66="Fuel Use and Vehicle Distance",VLOOKUP($H66,INDIRECT("Ref_EF_Vehicle_Distance"&amp;"_"&amp;$D66),6,0),IF($G66="Vehicle Distance (e.g. Road Transport)",VLOOKUP($H66,INDIRECT("Ref_EF_Vehicle_Distance"&amp;"_"&amp;$D66),IF($D66="UK",10,6),0),IF($G66="Weight Distance (e.g. Freight Transport)",VLOOKUP(VLOOKUP($H66,INDIRECT("Ref_EF_Weight_Distance"&amp;"_"&amp;$D66),8,0),INDIRECT("Ref_EF_Weight_Distance_CH4"&amp;"_"&amp;$D66),6,0),IF($G66="Custom Vehicle",VLOOKUP($H66,Tbl_vehical_Settings,4,0),IF($G66="Custom Fuel",VLOOKUP($M66,Tbl_Fuel_Settings,4,0),VLOOKUP($H66,INDIRECT("Ref_EF_Public_Transport"&amp;"_"&amp;$D66),10,0)))))))</f>
        <v>#REF!</v>
      </c>
      <c r="AF66" s="60" t="str">
        <f>IF($G66="Fuel Use",VLOOKUP($H66,INDIRECT("Ref_EF_ByFuel_CH4"&amp;"_"&amp;$D66),7,0),
IF($G66="Fuel Use and Vehicle Distance",VLOOKUP($H66,INDIRECT("Ref_EF_Vehicle_Distance"&amp;"_"&amp;$D66),7,0),IF($G66="Vehicle Distance (e.g. Road Transport)",VLOOKUP($H66,INDIRECT("Ref_EF_Vehicle_Distance"&amp;"_"&amp;$D66),IF($D66="UK",11,7),0),IF($G66="Weight Distance (e.g. Freight Transport)",VLOOKUP(VLOOKUP($H66,INDIRECT("Ref_EF_Weight_Distance"&amp;"_"&amp;$D66),8,0),INDIRECT("Ref_EF_Weight_Distance_CH4"&amp;"_"&amp;$D66),7,0),IF($G66="Custom Vehicle",VLOOKUP($H66,Tbl_vehical_Settings,6,0),IF($G66="Custom Fuel",VLOOKUP($M66,Tbl_Fuel_Settings,6,0),VLOOKUP($H66,INDIRECT("Ref_EF_Public_Transport"&amp;"_"&amp;$D66),11,0)))))))</f>
        <v>#REF!</v>
      </c>
      <c r="AG66" s="60" t="str">
        <f>IF($G66="Fuel Use",VLOOKUP($H66,INDIRECT("Ref_EF_ByFuel_CH4"&amp;"_"&amp;$D66),8,0),
IF($G66="Fuel Use and Vehicle Distance",VLOOKUP($H66,INDIRECT("Ref_EF_Vehicle_Distance"&amp;"_"&amp;$D66),8,0),IF($G66="Vehicle Distance (e.g. Road Transport)",VLOOKUP($H66,INDIRECT("Ref_EF_Vehicle_Distance"&amp;"_"&amp;$D66),IF($D66="UK",12,8),0),IF($G66="Weight Distance (e.g. Freight Transport)",VLOOKUP(VLOOKUP($H66,INDIRECT("Ref_EF_Weight_Distance"&amp;"_"&amp;$D66),8,0),INDIRECT("Ref_EF_Weight_Distance_CH4"&amp;"_"&amp;$D66),8,0),IF($G66="Custom Vehicle",VLOOKUP($H66,Tbl_vehical_Settings,7,0),IF($G66="Custom Fuel",VLOOKUP($M66,Tbl_Fuel_Settings,7,0),VLOOKUP($H66,INDIRECT("Ref_EF_Public_Transport"&amp;"_"&amp;$D66),12,0)))))))</f>
        <v>#REF!</v>
      </c>
      <c r="AH66" s="60" t="str">
        <f t="array" ref="AH66">INDEX(Ref_Master_Unit_Table,MATCH($W66,REF_To_Unit,0),MATCH('Reference - Lookup and Unit'!$A$11,Ref_From_Units,0))</f>
        <v>#REF!</v>
      </c>
      <c r="AI66" s="60" t="str">
        <f t="array" ref="AI66">INDEX(Ref_Master_Unit_Table,MATCH(IF(AND($D66="UK",$G66="Vehicle Distance (e.g. Road Transport)"),$L66,IF(ISBLANK($O66),$L66,$O66)),Ref_From_Units,0),MATCH($X66,REF_To_Unit,0))</f>
        <v>#N/A</v>
      </c>
      <c r="AJ66" s="60" t="str">
        <f t="array" ref="AJ66">INDEX(Ref_Master_Unit_Table,MATCH($Z66,REF_To_Unit,0),MATCH('Reference - Lookup and Unit'!$A$11,Ref_From_Units,0))</f>
        <v>#REF!</v>
      </c>
      <c r="AK66" s="60" t="str">
        <f t="array" ref="AK66">INDEX(Ref_Master_Unit_Table,MATCH(IF(AND($D66="UK",$G66="Vehicle Distance (e.g. Road Transport)"),$L66,IF(ISBLANK($O66),$L66,$O66)),Ref_From_Units,0),MATCH($AA66,REF_To_Unit,0))</f>
        <v>#N/A</v>
      </c>
      <c r="AL66" s="60" t="str">
        <f t="array" ref="AL66">INDEX(Ref_Master_Unit_Table,MATCH($AC66,REF_To_Unit,0),MATCH('Reference - Lookup and Unit'!$A$11,Ref_From_Units,0))</f>
        <v>#REF!</v>
      </c>
      <c r="AM66" s="60" t="str">
        <f t="array" ref="AM66">INDEX(Ref_Master_Unit_Table,MATCH(IF(OR($G66="Fuel Use",$G66="Custom Fuel"),$O66,$L66),Ref_From_Units,0),MATCH($AD66,REF_To_Unit,0))</f>
        <v>#N/A</v>
      </c>
      <c r="AN66" s="60" t="str">
        <f t="array" ref="AN66">INDEX(Ref_Master_Unit_Table,MATCH($AF66,REF_To_Unit,0),MATCH('Reference - Lookup and Unit'!$A$11,Ref_From_Units,0))</f>
        <v>#REF!</v>
      </c>
      <c r="AO66" s="60" t="str">
        <f t="array" ref="AO66">INDEX(Ref_Master_Unit_Table,MATCH(IF(OR($G66="Fuel Use",$G66="Custom Fuel"),$O66,$L66),Ref_From_Units,0),MATCH($AD66,REF_To_Unit,0))</f>
        <v>#N/A</v>
      </c>
      <c r="AP66" s="60" t="str">
        <f>VLOOKUP("CO2",INDIRECT(IF(Setting_IPCC_GWP_VERSION="1995 IPCC Second Assessment Report (SAR)","Ref_EF_IPCC_GWP_95",IF(Setting_IPCC_GWP_VERSION="2001 IPCC Third Assessment Report (TAR)","Ref_EF_IPCC_GWP_2001","Ref_EF_IPCC_GWP_2007"))),2,0)</f>
        <v>1.0000000000</v>
      </c>
      <c r="AQ6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6" s="61" t="str">
        <f>VLOOKUP("Biofuel CO2",INDIRECT(IF(Setting_IPCC_GWP_VERSION="1995 IPCC Second Assessment Report (SAR)","Ref_EF_IPCC_GWP_95",IF(Setting_IPCC_GWP_VERSION="2001 IPCC Third Assessment Report (TAR)","Ref_EF_IPCC_GWP_2001","Ref_EF_IPCC_GWP_2007"))),2,0)</f>
        <v>1.0000000000</v>
      </c>
      <c r="AT66" s="62" t="str">
        <f t="shared" si="6"/>
        <v>Ref_DD_vehicle_Passenger_</v>
      </c>
      <c r="AU66" s="62" t="str">
        <f t="shared" si="7"/>
        <v>#REF!</v>
      </c>
      <c r="AV66" s="62" t="str">
        <f t="shared" si="8"/>
        <v>#REF!</v>
      </c>
      <c r="AW66" s="62" t="str">
        <f t="shared" si="9"/>
        <v>#REF!</v>
      </c>
      <c r="AX66" s="62" t="str">
        <f t="shared" si="10"/>
        <v>#REF!</v>
      </c>
      <c r="AY66" s="62" t="str">
        <f t="shared" si="11"/>
        <v>FALSE</v>
      </c>
      <c r="AZ66" s="62" t="str">
        <f t="shared" si="12"/>
        <v/>
      </c>
      <c r="BA66" s="62" t="str">
        <f t="shared" si="13"/>
        <v/>
      </c>
      <c r="BB66" s="62" t="str">
        <f t="shared" si="14"/>
        <v/>
      </c>
      <c r="BC66" s="62" t="str">
        <f t="shared" si="15"/>
        <v/>
      </c>
      <c r="BD66" s="62" t="str">
        <f t="shared" si="16"/>
        <v/>
      </c>
      <c r="BE66" s="62" t="str">
        <f t="shared" si="17"/>
        <v/>
      </c>
      <c r="BF66" s="62" t="str">
        <f t="shared" si="18"/>
        <v/>
      </c>
      <c r="BG66" s="62" t="str">
        <f t="shared" si="19"/>
        <v/>
      </c>
      <c r="BH66" s="62" t="str">
        <f t="shared" si="20"/>
        <v/>
      </c>
      <c r="BI66" s="62" t="str">
        <f t="shared" si="21"/>
        <v/>
      </c>
      <c r="BJ66" s="62" t="str">
        <f t="shared" si="22"/>
        <v/>
      </c>
      <c r="BK66" s="62" t="str">
        <f t="shared" si="23"/>
        <v/>
      </c>
      <c r="BL66" s="62" t="str">
        <f t="shared" si="24"/>
        <v/>
      </c>
      <c r="BM66" s="63" t="str">
        <f t="shared" si="25"/>
        <v/>
      </c>
      <c r="BN66" s="62" t="str">
        <f t="shared" si="26"/>
        <v/>
      </c>
      <c r="BO66" s="62" t="str">
        <f t="shared" si="27"/>
        <v/>
      </c>
      <c r="BP66" s="62" t="str">
        <f t="shared" si="28"/>
        <v/>
      </c>
      <c r="BQ66" s="62" t="str">
        <f t="shared" si="29"/>
        <v/>
      </c>
      <c r="BR66" s="62" t="str">
        <f t="shared" si="30"/>
        <v/>
      </c>
      <c r="BS66" s="62" t="str">
        <f t="shared" si="31"/>
        <v/>
      </c>
      <c r="BT66" s="62" t="str">
        <f t="shared" si="32"/>
        <v/>
      </c>
      <c r="BU66" s="62" t="str">
        <f t="shared" si="33"/>
        <v/>
      </c>
      <c r="BV66" s="62" t="str">
        <f t="shared" si="34"/>
        <v/>
      </c>
      <c r="BW66" s="62" t="str">
        <f t="shared" si="35"/>
        <v/>
      </c>
      <c r="BX66" s="62" t="str">
        <f t="shared" si="36"/>
        <v/>
      </c>
      <c r="BY66" s="62" t="str">
        <f t="shared" si="37"/>
        <v/>
      </c>
      <c r="BZ66" s="62" t="str">
        <f t="shared" si="38"/>
        <v/>
      </c>
      <c r="CA66" s="62" t="str">
        <f t="shared" si="39"/>
        <v/>
      </c>
      <c r="CB66" s="62" t="str">
        <f t="shared" si="40"/>
        <v/>
      </c>
      <c r="CC66" s="62" t="str">
        <f t="shared" si="41"/>
        <v/>
      </c>
      <c r="CD66" s="62" t="str">
        <f t="shared" si="42"/>
        <v/>
      </c>
      <c r="CE66" s="62" t="str">
        <f t="shared" si="43"/>
        <v/>
      </c>
      <c r="CF66" s="62" t="str">
        <f t="shared" si="44"/>
        <v/>
      </c>
      <c r="CG66" s="62" t="str">
        <f t="shared" si="45"/>
        <v/>
      </c>
      <c r="CH66" s="62" t="str">
        <f t="shared" si="46"/>
        <v/>
      </c>
      <c r="CI66" s="62" t="str">
        <f t="shared" si="47"/>
        <v/>
      </c>
      <c r="CJ66" s="62" t="str">
        <f t="shared" si="48"/>
        <v/>
      </c>
      <c r="CK66" s="62" t="str">
        <f t="shared" si="49"/>
        <v/>
      </c>
      <c r="CL66" s="62" t="str">
        <f t="shared" si="50"/>
        <v/>
      </c>
      <c r="CM66" s="62" t="str">
        <f t="shared" si="51"/>
        <v/>
      </c>
      <c r="CN66" s="62" t="str">
        <f t="shared" si="52"/>
        <v/>
      </c>
      <c r="CO66" s="62" t="str">
        <f t="shared" si="53"/>
        <v/>
      </c>
      <c r="CP66" s="64" t="str">
        <f t="shared" si="54"/>
        <v>Ref_DD_DistanceUnit</v>
      </c>
      <c r="CQ66" s="62" t="str">
        <f t="shared" si="55"/>
        <v/>
      </c>
      <c r="CR66" s="64" t="str">
        <f t="shared" si="56"/>
        <v/>
      </c>
      <c r="CS66" s="65"/>
      <c r="CT66" s="8"/>
      <c r="CU66" s="8"/>
      <c r="CV66" s="8"/>
      <c r="CW66" s="8"/>
      <c r="CX66" s="8"/>
      <c r="CY66" s="8"/>
      <c r="CZ66" s="8"/>
      <c r="DA66" s="8"/>
      <c r="DB66" s="8"/>
      <c r="DC66" s="8"/>
      <c r="DD66" s="8"/>
      <c r="DE66" s="8"/>
      <c r="DF66" s="8"/>
      <c r="DG66" s="8"/>
      <c r="DH66" s="8"/>
      <c r="DI66" s="8"/>
      <c r="DJ66" s="8"/>
      <c r="DK66" s="8"/>
      <c r="DL66" s="8"/>
    </row>
    <row r="67" ht="18.0" customHeight="1">
      <c r="A67" s="8"/>
      <c r="B67" s="87"/>
      <c r="C67" s="79"/>
      <c r="D67" s="79"/>
      <c r="E67" s="79"/>
      <c r="F67" s="79"/>
      <c r="G67" s="79"/>
      <c r="H67" s="79"/>
      <c r="I67" s="80"/>
      <c r="J67" s="80"/>
      <c r="K67" s="80"/>
      <c r="L67" s="79"/>
      <c r="M67" s="79"/>
      <c r="N67" s="80"/>
      <c r="O67" s="79"/>
      <c r="P67" s="81"/>
      <c r="Q67" s="82" t="str">
        <f t="shared" si="1"/>
        <v/>
      </c>
      <c r="R67" s="82" t="str">
        <f t="shared" si="2"/>
        <v/>
      </c>
      <c r="S67" s="82" t="str">
        <f t="shared" si="3"/>
        <v/>
      </c>
      <c r="T67" s="82" t="str">
        <f t="shared" si="4"/>
        <v>0</v>
      </c>
      <c r="U67" s="83" t="str">
        <f t="shared" si="5"/>
        <v/>
      </c>
      <c r="V67" s="60" t="str">
        <f>IF(OR($G67="Fuel Use",$G67="Fuel Use and Vehicle Distance"),VLOOKUP($M67,INDIRECT("Ref_EF_ByFuel"&amp;"_"&amp;$D67),3,0),IF(AND($G67="Vehicle Distance (e.g. Road Transport)",$D67="UK"),VLOOKUP($H67,Ref_EF_Vehicle_Distance_UK,3,0),IF(AND($G67="Vehicle Distance (e.g. Road Transport)",OR($D67="US",$D67="Other")),VLOOKUP($H67,INDIRECT("Ref_EF_Vehicle_Distance"&amp;"_"&amp;$D67),15,0),IF(AND($G67="Vehicle Distance (e.g. Road Transport)",ISBLANK($N67),ISBLANK($O67)),VLOOKUP($H67,INDIRECT("Ref_EF_Vehicle_Distance"&amp;"_"&amp;$D67),15,0),IF($G67="Weight Distance (e.g. Freight Transport)",VLOOKUP($H67,INDIRECT("Ref_EF_Weight_Distance"&amp;"_"&amp;$D67),3,0),IF($G67="Custom Vehicle",VLOOKUP($H67,Tbl_vehical_Settings,2,0),IF($G67="Custom Fuel",VLOOKUP($M67,Tbl_Fuel_Settings,2,0),$AU67)))))))</f>
        <v>#REF!</v>
      </c>
      <c r="W67" s="60" t="str">
        <f>IF(OR($G67="Fuel Use",$G67="Fuel Use and Vehicle Distance"),VLOOKUP($M67,INDIRECT("Ref_EF_ByFuel"&amp;"_"&amp;$D67),5,0),IF(AND($G67="Vehicle Distance (e.g. Road Transport)",$D67="UK"),VLOOKUP($H67,Ref_EF_Vehicle_Distance_UK,5,0),IF(AND($G67="Vehicle Distance (e.g. Road Transport)",OR($D67="US",$D67="Other")),VLOOKUP($H67,INDIRECT("Ref_EF_Vehicle_Distance"&amp;"_"&amp;$D67),17,0),IF(AND($G67="Vehicle Distance (e.g. Road Transport)",ISBLANK($N67),ISBLANK($O67)),VLOOKUP($H67,INDIRECT("Ref_EF_Vehicle_Distance"&amp;"_"&amp;$D67),17,0),IF($G67="Weight Distance (e.g. Freight Transport)",VLOOKUP($H67,INDIRECT("Ref_EF_Weight_Distance"&amp;"_"&amp;$D67),5,0),IF($G67="Custom Vehicle",VLOOKUP($H67,Tbl_vehical_Settings,6,0),IF($G67="Custom Fuel",VLOOKUP($M67,Tbl_Fuel_Settings,6,0),$AV67)))))))</f>
        <v>#REF!</v>
      </c>
      <c r="X67" s="60" t="str">
        <f>IF(OR($G67="Fuel Use",$G67="Fuel Use and Vehicle Distance"),VLOOKUP($M67,INDIRECT("Ref_EF_ByFuel"&amp;"_"&amp;$D67),6,0),IF(AND($G67="Vehicle Distance (e.g. Road Transport)",$D67="UK"),VLOOKUP($H67,Ref_EF_Vehicle_Distance_UK,6,0),IF(AND($G67="Vehicle Distance (e.g. Road Transport)",OR($D67="US",$D67="Other")),VLOOKUP($H67,INDIRECT("Ref_EF_Vehicle_Distance"&amp;"_"&amp;$D67),18,0),IF(AND($G67="Vehicle Distance (e.g. Road Transport)",ISBLANK($N67),ISBLANK($O67)),VLOOKUP($H67,INDIRECT("Ref_EF_Vehicle_Distance"&amp;"_"&amp;$D67),18,0),IF($G67="Weight Distance (e.g. Freight Transport)",VLOOKUP($H67,INDIRECT("Ref_EF_Weight_Distance"&amp;"_"&amp;$D67),6,0),IF($G67="Custom Vehicle",VLOOKUP($H67,Tbl_vehical_Settings,7,0),IF($G67="Custom Fuel",VLOOKUP($M67,Tbl_Fuel_Settings,7,0),$AW67)))))))</f>
        <v>#REF!</v>
      </c>
      <c r="Y67" s="60" t="str">
        <f>IF(OR($G67="Fuel Use",$G67="Fuel Use and Vehicle Distance"),VLOOKUP($M67,INDIRECT("Ref_EF_ByFuel"&amp;"_"&amp;$D67),4,0),IF(AND($G67="Vehicle Distance (e.g. Road Transport)",$D67="UK"),VLOOKUP($H67,Ref_EF_Vehicle_Distance_UK,4,0),IF(AND($G67="Vehicle Distance (e.g. Road Transport)",OR($D67="US",$D67="Other")),VLOOKUP($H67,INDIRECT("Ref_EF_Vehicle_Distance"&amp;"_"&amp;$D67),16,0),IF(AND($G67="Vehicle Distance (e.g. Road Transport)",ISBLANK($N67),ISBLANK($O67)),VLOOKUP($H67,INDIRECT("Ref_EF_Vehicle_Distance"&amp;"_"&amp;$D67),16,0),IF($G67="Weight Distance (e.g. Freight Transport)",VLOOKUP($H67,INDIRECT("Ref_EF_Weight_Distance"&amp;"_"&amp;$D67),4,0),IF($G67="Custom Vehicle",VLOOKUP($H67,Tbl_vehical_Settings,5,0),IF($G67="Custom Fuel",VLOOKUP($M67,Tbl_Fuel_Settings,5,0),$AX67)))))))</f>
        <v>#REF!</v>
      </c>
      <c r="Z67" s="60" t="str">
        <f>IF(OR($G67="Fuel Use",$G67="Fuel Use and Vehicle Distance"),VLOOKUP($M67,INDIRECT("Ref_EF_ByFuel"&amp;"_"&amp;$D67),5,0),IF(AND($G67="Vehicle Distance (e.g. Road Transport)",$D67="UK"),VLOOKUP($H67,Ref_EF_Vehicle_Distance_UK,5,0),IF(AND($G67="Vehicle Distance (e.g. Road Transport)",OR($D67="US",$D67="Other")),VLOOKUP($H67,INDIRECT("Ref_EF_Vehicle_Distance"&amp;"_"&amp;$D67),17,0),IF(AND($G67="Vehicle Distance (e.g. Road Transport)",ISBLANK($N67),ISBLANK($O67)),VLOOKUP($H67,INDIRECT("Ref_EF_Vehicle_Distance"&amp;"_"&amp;$D67),17,0),IF($G67="Weight Distance (e.g. Freight Transport)",VLOOKUP($H67,INDIRECT("Ref_EF_Weight_Distance"&amp;"_"&amp;$D67),5,0),IF($G67="Custom Vehicle",VLOOKUP($H67,Tbl_vehical_Settings,6,0),IF($G67="Custom Fuel",VLOOKUP($M67,Tbl_Fuel_Settings,6,0),$AV67)))))))</f>
        <v>#REF!</v>
      </c>
      <c r="AA67" s="60" t="str">
        <f>IF(OR($G67="Fuel Use",$G67="Fuel Use and Vehicle Distance"),VLOOKUP($M67,INDIRECT("Ref_EF_ByFuel"&amp;"_"&amp;$D67),6,0),IF(AND($G67="Vehicle Distance (e.g. Road Transport)",$D67="UK"),VLOOKUP($H67,Ref_EF_Vehicle_Distance_UK,6,0),IF(AND($G67="Vehicle Distance (e.g. Road Transport)",OR($D67="US",$D67="Other")),VLOOKUP($H67,INDIRECT("Ref_EF_Vehicle_Distance"&amp;"_"&amp;$D67),18,0),IF(AND($G67="Vehicle Distance (e.g. Road Transport)",ISBLANK($N67),ISBLANK($O67)),VLOOKUP($H67,INDIRECT("Ref_EF_Vehicle_Distance"&amp;"_"&amp;$D67),18,0),IF($G67="Weight Distance (e.g. Freight Transport)",VLOOKUP($H67,INDIRECT("Ref_EF_Weight_Distance"&amp;"_"&amp;$D67),6,0),IF($G67="Custom Vehicle",VLOOKUP($H67,Tbl_vehical_Settings,7,0),IF($G67="Custom Fuel",VLOOKUP($M67,Tbl_Fuel_Settings,7,0),$AW67)))))))</f>
        <v>#REF!</v>
      </c>
      <c r="AB67" s="60" t="str">
        <f>IF($G67="Fuel Use",VLOOKUP($H67,INDIRECT("Ref_EF_ByFuel_CH4"&amp;"_"&amp;$D67),3,0),
IF($G67="Fuel Use and Vehicle Distance",VLOOKUP($H67,INDIRECT("Ref_EF_Vehicle_Distance"&amp;"_"&amp;$D67),3,0),IF($G67="Vehicle Distance (e.g. Road Transport)",VLOOKUP($H67,INDIRECT("Ref_EF_Vehicle_Distance"&amp;"_"&amp;$D67),IF($D67="UK",7,3),0),IF($G67="Weight Distance (e.g. Freight Transport)",VLOOKUP(VLOOKUP($H67,INDIRECT("Ref_EF_Weight_Distance"&amp;"_"&amp;$D67),8,0),INDIRECT("Ref_EF_Weight_Distance_CH4"&amp;"_"&amp;$D67),3,0),IF($G67="Custom Vehicle",VLOOKUP($H67,Tbl_vehical_Settings,3,0),IF($G67="Custom Fuel",VLOOKUP($M67,Tbl_Fuel_Settings,3,0),VLOOKUP($H67,INDIRECT("Ref_EF_Public_Transport"&amp;"_"&amp;$D67),7,0)))))))</f>
        <v>#REF!</v>
      </c>
      <c r="AC67" s="60" t="str">
        <f>IF($G67="Fuel Use",VLOOKUP($H67,INDIRECT("Ref_EF_ByFuel_CH4"&amp;"_"&amp;$D67),4,0),
IF($G67="Fuel Use and Vehicle Distance",VLOOKUP($H67,INDIRECT("Ref_EF_Vehicle_Distance"&amp;"_"&amp;$D67),4,0),IF($G67="Vehicle Distance (e.g. Road Transport)",VLOOKUP($H67,INDIRECT("Ref_EF_Vehicle_Distance"&amp;"_"&amp;$D67),IF($D67="UK",8,4),0),IF($G67="Weight Distance (e.g. Freight Transport)",VLOOKUP(VLOOKUP($H67,INDIRECT("Ref_EF_Weight_Distance"&amp;"_"&amp;$D67),8,0),INDIRECT("Ref_EF_Weight_Distance_CH4"&amp;"_"&amp;$D67),4,0),IF($G67="Custom Vehicle",VLOOKUP($H67,Tbl_vehical_Settings,6,0),IF($G67="Custom Fuel",VLOOKUP($M67,Tbl_Fuel_Settings,6,0),VLOOKUP($H67,INDIRECT("Ref_EF_Public_Transport"&amp;"_"&amp;$D67),8,0)))))))</f>
        <v>#REF!</v>
      </c>
      <c r="AD67" s="60" t="str">
        <f>IF($G67="Fuel Use",VLOOKUP($H67,INDIRECT("Ref_EF_ByFuel_CH4"&amp;"_"&amp;$D67),5,0),
IF($G67="Fuel Use and Vehicle Distance",VLOOKUP($H67,INDIRECT("Ref_EF_Vehicle_Distance"&amp;"_"&amp;$D67),5,0),IF($G67="Vehicle Distance (e.g. Road Transport)",VLOOKUP($H67,INDIRECT("Ref_EF_Vehicle_Distance"&amp;"_"&amp;$D67),IF($D67="UK",9,5),0),IF($G67="Weight Distance (e.g. Freight Transport)",VLOOKUP(VLOOKUP($H67,INDIRECT("Ref_EF_Weight_Distance"&amp;"_"&amp;$D67),8,0),INDIRECT("Ref_EF_Weight_Distance_CH4"&amp;"_"&amp;$D67),5,0),IF($G67="Custom Vehicle",VLOOKUP($H67,Tbl_vehical_Settings,7,0),IF($G67="Custom Fuel",VLOOKUP($M67,Tbl_Fuel_Settings,7,0),VLOOKUP($H67,INDIRECT("Ref_EF_Public_Transport"&amp;"_"&amp;$D67),9,0)))))))</f>
        <v>#REF!</v>
      </c>
      <c r="AE67" s="60" t="str">
        <f>IF($G67="Fuel Use",VLOOKUP($H67,INDIRECT("Ref_EF_ByFuel_CH4"&amp;"_"&amp;$D67),6,0),
IF($G67="Fuel Use and Vehicle Distance",VLOOKUP($H67,INDIRECT("Ref_EF_Vehicle_Distance"&amp;"_"&amp;$D67),6,0),IF($G67="Vehicle Distance (e.g. Road Transport)",VLOOKUP($H67,INDIRECT("Ref_EF_Vehicle_Distance"&amp;"_"&amp;$D67),IF($D67="UK",10,6),0),IF($G67="Weight Distance (e.g. Freight Transport)",VLOOKUP(VLOOKUP($H67,INDIRECT("Ref_EF_Weight_Distance"&amp;"_"&amp;$D67),8,0),INDIRECT("Ref_EF_Weight_Distance_CH4"&amp;"_"&amp;$D67),6,0),IF($G67="Custom Vehicle",VLOOKUP($H67,Tbl_vehical_Settings,4,0),IF($G67="Custom Fuel",VLOOKUP($M67,Tbl_Fuel_Settings,4,0),VLOOKUP($H67,INDIRECT("Ref_EF_Public_Transport"&amp;"_"&amp;$D67),10,0)))))))</f>
        <v>#REF!</v>
      </c>
      <c r="AF67" s="60" t="str">
        <f>IF($G67="Fuel Use",VLOOKUP($H67,INDIRECT("Ref_EF_ByFuel_CH4"&amp;"_"&amp;$D67),7,0),
IF($G67="Fuel Use and Vehicle Distance",VLOOKUP($H67,INDIRECT("Ref_EF_Vehicle_Distance"&amp;"_"&amp;$D67),7,0),IF($G67="Vehicle Distance (e.g. Road Transport)",VLOOKUP($H67,INDIRECT("Ref_EF_Vehicle_Distance"&amp;"_"&amp;$D67),IF($D67="UK",11,7),0),IF($G67="Weight Distance (e.g. Freight Transport)",VLOOKUP(VLOOKUP($H67,INDIRECT("Ref_EF_Weight_Distance"&amp;"_"&amp;$D67),8,0),INDIRECT("Ref_EF_Weight_Distance_CH4"&amp;"_"&amp;$D67),7,0),IF($G67="Custom Vehicle",VLOOKUP($H67,Tbl_vehical_Settings,6,0),IF($G67="Custom Fuel",VLOOKUP($M67,Tbl_Fuel_Settings,6,0),VLOOKUP($H67,INDIRECT("Ref_EF_Public_Transport"&amp;"_"&amp;$D67),11,0)))))))</f>
        <v>#REF!</v>
      </c>
      <c r="AG67" s="60" t="str">
        <f>IF($G67="Fuel Use",VLOOKUP($H67,INDIRECT("Ref_EF_ByFuel_CH4"&amp;"_"&amp;$D67),8,0),
IF($G67="Fuel Use and Vehicle Distance",VLOOKUP($H67,INDIRECT("Ref_EF_Vehicle_Distance"&amp;"_"&amp;$D67),8,0),IF($G67="Vehicle Distance (e.g. Road Transport)",VLOOKUP($H67,INDIRECT("Ref_EF_Vehicle_Distance"&amp;"_"&amp;$D67),IF($D67="UK",12,8),0),IF($G67="Weight Distance (e.g. Freight Transport)",VLOOKUP(VLOOKUP($H67,INDIRECT("Ref_EF_Weight_Distance"&amp;"_"&amp;$D67),8,0),INDIRECT("Ref_EF_Weight_Distance_CH4"&amp;"_"&amp;$D67),8,0),IF($G67="Custom Vehicle",VLOOKUP($H67,Tbl_vehical_Settings,7,0),IF($G67="Custom Fuel",VLOOKUP($M67,Tbl_Fuel_Settings,7,0),VLOOKUP($H67,INDIRECT("Ref_EF_Public_Transport"&amp;"_"&amp;$D67),12,0)))))))</f>
        <v>#REF!</v>
      </c>
      <c r="AH67" s="60" t="str">
        <f t="array" ref="AH67">INDEX(Ref_Master_Unit_Table,MATCH($W67,REF_To_Unit,0),MATCH('Reference - Lookup and Unit'!$A$11,Ref_From_Units,0))</f>
        <v>#REF!</v>
      </c>
      <c r="AI67" s="60" t="str">
        <f t="array" ref="AI67">INDEX(Ref_Master_Unit_Table,MATCH(IF(AND($D67="UK",$G67="Vehicle Distance (e.g. Road Transport)"),$L67,IF(ISBLANK($O67),$L67,$O67)),Ref_From_Units,0),MATCH($X67,REF_To_Unit,0))</f>
        <v>#N/A</v>
      </c>
      <c r="AJ67" s="60" t="str">
        <f t="array" ref="AJ67">INDEX(Ref_Master_Unit_Table,MATCH($Z67,REF_To_Unit,0),MATCH('Reference - Lookup and Unit'!$A$11,Ref_From_Units,0))</f>
        <v>#REF!</v>
      </c>
      <c r="AK67" s="60" t="str">
        <f t="array" ref="AK67">INDEX(Ref_Master_Unit_Table,MATCH(IF(AND($D67="UK",$G67="Vehicle Distance (e.g. Road Transport)"),$L67,IF(ISBLANK($O67),$L67,$O67)),Ref_From_Units,0),MATCH($AA67,REF_To_Unit,0))</f>
        <v>#N/A</v>
      </c>
      <c r="AL67" s="60" t="str">
        <f t="array" ref="AL67">INDEX(Ref_Master_Unit_Table,MATCH($AC67,REF_To_Unit,0),MATCH('Reference - Lookup and Unit'!$A$11,Ref_From_Units,0))</f>
        <v>#REF!</v>
      </c>
      <c r="AM67" s="60" t="str">
        <f t="array" ref="AM67">INDEX(Ref_Master_Unit_Table,MATCH(IF(OR($G67="Fuel Use",$G67="Custom Fuel"),$O67,$L67),Ref_From_Units,0),MATCH($AD67,REF_To_Unit,0))</f>
        <v>#N/A</v>
      </c>
      <c r="AN67" s="60" t="str">
        <f t="array" ref="AN67">INDEX(Ref_Master_Unit_Table,MATCH($AF67,REF_To_Unit,0),MATCH('Reference - Lookup and Unit'!$A$11,Ref_From_Units,0))</f>
        <v>#REF!</v>
      </c>
      <c r="AO67" s="60" t="str">
        <f t="array" ref="AO67">INDEX(Ref_Master_Unit_Table,MATCH(IF(OR($G67="Fuel Use",$G67="Custom Fuel"),$O67,$L67),Ref_From_Units,0),MATCH($AD67,REF_To_Unit,0))</f>
        <v>#N/A</v>
      </c>
      <c r="AP67" s="60" t="str">
        <f>VLOOKUP("CO2",INDIRECT(IF(Setting_IPCC_GWP_VERSION="1995 IPCC Second Assessment Report (SAR)","Ref_EF_IPCC_GWP_95",IF(Setting_IPCC_GWP_VERSION="2001 IPCC Third Assessment Report (TAR)","Ref_EF_IPCC_GWP_2001","Ref_EF_IPCC_GWP_2007"))),2,0)</f>
        <v>1.0000000000</v>
      </c>
      <c r="AQ6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7" s="61" t="str">
        <f>VLOOKUP("Biofuel CO2",INDIRECT(IF(Setting_IPCC_GWP_VERSION="1995 IPCC Second Assessment Report (SAR)","Ref_EF_IPCC_GWP_95",IF(Setting_IPCC_GWP_VERSION="2001 IPCC Third Assessment Report (TAR)","Ref_EF_IPCC_GWP_2001","Ref_EF_IPCC_GWP_2007"))),2,0)</f>
        <v>1.0000000000</v>
      </c>
      <c r="AT67" s="62" t="str">
        <f t="shared" si="6"/>
        <v>Ref_DD_vehicle_Passenger_</v>
      </c>
      <c r="AU67" s="62" t="str">
        <f t="shared" si="7"/>
        <v>#REF!</v>
      </c>
      <c r="AV67" s="62" t="str">
        <f t="shared" si="8"/>
        <v>#REF!</v>
      </c>
      <c r="AW67" s="62" t="str">
        <f t="shared" si="9"/>
        <v>#REF!</v>
      </c>
      <c r="AX67" s="62" t="str">
        <f t="shared" si="10"/>
        <v>#REF!</v>
      </c>
      <c r="AY67" s="62" t="str">
        <f t="shared" si="11"/>
        <v>FALSE</v>
      </c>
      <c r="AZ67" s="62" t="str">
        <f t="shared" si="12"/>
        <v/>
      </c>
      <c r="BA67" s="62" t="str">
        <f t="shared" si="13"/>
        <v/>
      </c>
      <c r="BB67" s="62" t="str">
        <f t="shared" si="14"/>
        <v/>
      </c>
      <c r="BC67" s="62" t="str">
        <f t="shared" si="15"/>
        <v/>
      </c>
      <c r="BD67" s="62" t="str">
        <f t="shared" si="16"/>
        <v/>
      </c>
      <c r="BE67" s="62" t="str">
        <f t="shared" si="17"/>
        <v/>
      </c>
      <c r="BF67" s="62" t="str">
        <f t="shared" si="18"/>
        <v/>
      </c>
      <c r="BG67" s="62" t="str">
        <f t="shared" si="19"/>
        <v/>
      </c>
      <c r="BH67" s="62" t="str">
        <f t="shared" si="20"/>
        <v/>
      </c>
      <c r="BI67" s="62" t="str">
        <f t="shared" si="21"/>
        <v/>
      </c>
      <c r="BJ67" s="62" t="str">
        <f t="shared" si="22"/>
        <v/>
      </c>
      <c r="BK67" s="62" t="str">
        <f t="shared" si="23"/>
        <v/>
      </c>
      <c r="BL67" s="62" t="str">
        <f t="shared" si="24"/>
        <v/>
      </c>
      <c r="BM67" s="63" t="str">
        <f t="shared" si="25"/>
        <v/>
      </c>
      <c r="BN67" s="62" t="str">
        <f t="shared" si="26"/>
        <v/>
      </c>
      <c r="BO67" s="62" t="str">
        <f t="shared" si="27"/>
        <v/>
      </c>
      <c r="BP67" s="62" t="str">
        <f t="shared" si="28"/>
        <v/>
      </c>
      <c r="BQ67" s="62" t="str">
        <f t="shared" si="29"/>
        <v/>
      </c>
      <c r="BR67" s="62" t="str">
        <f t="shared" si="30"/>
        <v/>
      </c>
      <c r="BS67" s="62" t="str">
        <f t="shared" si="31"/>
        <v/>
      </c>
      <c r="BT67" s="62" t="str">
        <f t="shared" si="32"/>
        <v/>
      </c>
      <c r="BU67" s="62" t="str">
        <f t="shared" si="33"/>
        <v/>
      </c>
      <c r="BV67" s="62" t="str">
        <f t="shared" si="34"/>
        <v/>
      </c>
      <c r="BW67" s="62" t="str">
        <f t="shared" si="35"/>
        <v/>
      </c>
      <c r="BX67" s="62" t="str">
        <f t="shared" si="36"/>
        <v/>
      </c>
      <c r="BY67" s="62" t="str">
        <f t="shared" si="37"/>
        <v/>
      </c>
      <c r="BZ67" s="62" t="str">
        <f t="shared" si="38"/>
        <v/>
      </c>
      <c r="CA67" s="62" t="str">
        <f t="shared" si="39"/>
        <v/>
      </c>
      <c r="CB67" s="62" t="str">
        <f t="shared" si="40"/>
        <v/>
      </c>
      <c r="CC67" s="62" t="str">
        <f t="shared" si="41"/>
        <v/>
      </c>
      <c r="CD67" s="62" t="str">
        <f t="shared" si="42"/>
        <v/>
      </c>
      <c r="CE67" s="62" t="str">
        <f t="shared" si="43"/>
        <v/>
      </c>
      <c r="CF67" s="62" t="str">
        <f t="shared" si="44"/>
        <v/>
      </c>
      <c r="CG67" s="62" t="str">
        <f t="shared" si="45"/>
        <v/>
      </c>
      <c r="CH67" s="62" t="str">
        <f t="shared" si="46"/>
        <v/>
      </c>
      <c r="CI67" s="62" t="str">
        <f t="shared" si="47"/>
        <v/>
      </c>
      <c r="CJ67" s="62" t="str">
        <f t="shared" si="48"/>
        <v/>
      </c>
      <c r="CK67" s="62" t="str">
        <f t="shared" si="49"/>
        <v/>
      </c>
      <c r="CL67" s="62" t="str">
        <f t="shared" si="50"/>
        <v/>
      </c>
      <c r="CM67" s="62" t="str">
        <f t="shared" si="51"/>
        <v/>
      </c>
      <c r="CN67" s="62" t="str">
        <f t="shared" si="52"/>
        <v/>
      </c>
      <c r="CO67" s="62" t="str">
        <f t="shared" si="53"/>
        <v/>
      </c>
      <c r="CP67" s="64" t="str">
        <f t="shared" si="54"/>
        <v>Ref_DD_DistanceUnit</v>
      </c>
      <c r="CQ67" s="62" t="str">
        <f t="shared" si="55"/>
        <v/>
      </c>
      <c r="CR67" s="64" t="str">
        <f t="shared" si="56"/>
        <v/>
      </c>
      <c r="CS67" s="65"/>
      <c r="CT67" s="8"/>
      <c r="CU67" s="8"/>
      <c r="CV67" s="8"/>
      <c r="CW67" s="8"/>
      <c r="CX67" s="8"/>
      <c r="CY67" s="8"/>
      <c r="CZ67" s="8"/>
      <c r="DA67" s="8"/>
      <c r="DB67" s="8"/>
      <c r="DC67" s="8"/>
      <c r="DD67" s="8"/>
      <c r="DE67" s="8"/>
      <c r="DF67" s="8"/>
      <c r="DG67" s="8"/>
      <c r="DH67" s="8"/>
      <c r="DI67" s="8"/>
      <c r="DJ67" s="8"/>
      <c r="DK67" s="8"/>
      <c r="DL67" s="8"/>
    </row>
    <row r="68" ht="18.0" customHeight="1">
      <c r="A68" s="8"/>
      <c r="B68" s="87"/>
      <c r="C68" s="79"/>
      <c r="D68" s="79"/>
      <c r="E68" s="79"/>
      <c r="F68" s="79"/>
      <c r="G68" s="79"/>
      <c r="H68" s="79"/>
      <c r="I68" s="80"/>
      <c r="J68" s="80"/>
      <c r="K68" s="80"/>
      <c r="L68" s="79"/>
      <c r="M68" s="79"/>
      <c r="N68" s="80"/>
      <c r="O68" s="79"/>
      <c r="P68" s="81"/>
      <c r="Q68" s="82" t="str">
        <f t="shared" si="1"/>
        <v/>
      </c>
      <c r="R68" s="82" t="str">
        <f t="shared" si="2"/>
        <v/>
      </c>
      <c r="S68" s="82" t="str">
        <f t="shared" si="3"/>
        <v/>
      </c>
      <c r="T68" s="82" t="str">
        <f t="shared" si="4"/>
        <v>0</v>
      </c>
      <c r="U68" s="83" t="str">
        <f t="shared" si="5"/>
        <v/>
      </c>
      <c r="V68" s="60" t="str">
        <f>IF(OR($G68="Fuel Use",$G68="Fuel Use and Vehicle Distance"),VLOOKUP($M68,INDIRECT("Ref_EF_ByFuel"&amp;"_"&amp;$D68),3,0),IF(AND($G68="Vehicle Distance (e.g. Road Transport)",$D68="UK"),VLOOKUP($H68,Ref_EF_Vehicle_Distance_UK,3,0),IF(AND($G68="Vehicle Distance (e.g. Road Transport)",OR($D68="US",$D68="Other")),VLOOKUP($H68,INDIRECT("Ref_EF_Vehicle_Distance"&amp;"_"&amp;$D68),15,0),IF(AND($G68="Vehicle Distance (e.g. Road Transport)",ISBLANK($N68),ISBLANK($O68)),VLOOKUP($H68,INDIRECT("Ref_EF_Vehicle_Distance"&amp;"_"&amp;$D68),15,0),IF($G68="Weight Distance (e.g. Freight Transport)",VLOOKUP($H68,INDIRECT("Ref_EF_Weight_Distance"&amp;"_"&amp;$D68),3,0),IF($G68="Custom Vehicle",VLOOKUP($H68,Tbl_vehical_Settings,2,0),IF($G68="Custom Fuel",VLOOKUP($M68,Tbl_Fuel_Settings,2,0),$AU68)))))))</f>
        <v>#REF!</v>
      </c>
      <c r="W68" s="60" t="str">
        <f>IF(OR($G68="Fuel Use",$G68="Fuel Use and Vehicle Distance"),VLOOKUP($M68,INDIRECT("Ref_EF_ByFuel"&amp;"_"&amp;$D68),5,0),IF(AND($G68="Vehicle Distance (e.g. Road Transport)",$D68="UK"),VLOOKUP($H68,Ref_EF_Vehicle_Distance_UK,5,0),IF(AND($G68="Vehicle Distance (e.g. Road Transport)",OR($D68="US",$D68="Other")),VLOOKUP($H68,INDIRECT("Ref_EF_Vehicle_Distance"&amp;"_"&amp;$D68),17,0),IF(AND($G68="Vehicle Distance (e.g. Road Transport)",ISBLANK($N68),ISBLANK($O68)),VLOOKUP($H68,INDIRECT("Ref_EF_Vehicle_Distance"&amp;"_"&amp;$D68),17,0),IF($G68="Weight Distance (e.g. Freight Transport)",VLOOKUP($H68,INDIRECT("Ref_EF_Weight_Distance"&amp;"_"&amp;$D68),5,0),IF($G68="Custom Vehicle",VLOOKUP($H68,Tbl_vehical_Settings,6,0),IF($G68="Custom Fuel",VLOOKUP($M68,Tbl_Fuel_Settings,6,0),$AV68)))))))</f>
        <v>#REF!</v>
      </c>
      <c r="X68" s="60" t="str">
        <f>IF(OR($G68="Fuel Use",$G68="Fuel Use and Vehicle Distance"),VLOOKUP($M68,INDIRECT("Ref_EF_ByFuel"&amp;"_"&amp;$D68),6,0),IF(AND($G68="Vehicle Distance (e.g. Road Transport)",$D68="UK"),VLOOKUP($H68,Ref_EF_Vehicle_Distance_UK,6,0),IF(AND($G68="Vehicle Distance (e.g. Road Transport)",OR($D68="US",$D68="Other")),VLOOKUP($H68,INDIRECT("Ref_EF_Vehicle_Distance"&amp;"_"&amp;$D68),18,0),IF(AND($G68="Vehicle Distance (e.g. Road Transport)",ISBLANK($N68),ISBLANK($O68)),VLOOKUP($H68,INDIRECT("Ref_EF_Vehicle_Distance"&amp;"_"&amp;$D68),18,0),IF($G68="Weight Distance (e.g. Freight Transport)",VLOOKUP($H68,INDIRECT("Ref_EF_Weight_Distance"&amp;"_"&amp;$D68),6,0),IF($G68="Custom Vehicle",VLOOKUP($H68,Tbl_vehical_Settings,7,0),IF($G68="Custom Fuel",VLOOKUP($M68,Tbl_Fuel_Settings,7,0),$AW68)))))))</f>
        <v>#REF!</v>
      </c>
      <c r="Y68" s="60" t="str">
        <f>IF(OR($G68="Fuel Use",$G68="Fuel Use and Vehicle Distance"),VLOOKUP($M68,INDIRECT("Ref_EF_ByFuel"&amp;"_"&amp;$D68),4,0),IF(AND($G68="Vehicle Distance (e.g. Road Transport)",$D68="UK"),VLOOKUP($H68,Ref_EF_Vehicle_Distance_UK,4,0),IF(AND($G68="Vehicle Distance (e.g. Road Transport)",OR($D68="US",$D68="Other")),VLOOKUP($H68,INDIRECT("Ref_EF_Vehicle_Distance"&amp;"_"&amp;$D68),16,0),IF(AND($G68="Vehicle Distance (e.g. Road Transport)",ISBLANK($N68),ISBLANK($O68)),VLOOKUP($H68,INDIRECT("Ref_EF_Vehicle_Distance"&amp;"_"&amp;$D68),16,0),IF($G68="Weight Distance (e.g. Freight Transport)",VLOOKUP($H68,INDIRECT("Ref_EF_Weight_Distance"&amp;"_"&amp;$D68),4,0),IF($G68="Custom Vehicle",VLOOKUP($H68,Tbl_vehical_Settings,5,0),IF($G68="Custom Fuel",VLOOKUP($M68,Tbl_Fuel_Settings,5,0),$AX68)))))))</f>
        <v>#REF!</v>
      </c>
      <c r="Z68" s="60" t="str">
        <f>IF(OR($G68="Fuel Use",$G68="Fuel Use and Vehicle Distance"),VLOOKUP($M68,INDIRECT("Ref_EF_ByFuel"&amp;"_"&amp;$D68),5,0),IF(AND($G68="Vehicle Distance (e.g. Road Transport)",$D68="UK"),VLOOKUP($H68,Ref_EF_Vehicle_Distance_UK,5,0),IF(AND($G68="Vehicle Distance (e.g. Road Transport)",OR($D68="US",$D68="Other")),VLOOKUP($H68,INDIRECT("Ref_EF_Vehicle_Distance"&amp;"_"&amp;$D68),17,0),IF(AND($G68="Vehicle Distance (e.g. Road Transport)",ISBLANK($N68),ISBLANK($O68)),VLOOKUP($H68,INDIRECT("Ref_EF_Vehicle_Distance"&amp;"_"&amp;$D68),17,0),IF($G68="Weight Distance (e.g. Freight Transport)",VLOOKUP($H68,INDIRECT("Ref_EF_Weight_Distance"&amp;"_"&amp;$D68),5,0),IF($G68="Custom Vehicle",VLOOKUP($H68,Tbl_vehical_Settings,6,0),IF($G68="Custom Fuel",VLOOKUP($M68,Tbl_Fuel_Settings,6,0),$AV68)))))))</f>
        <v>#REF!</v>
      </c>
      <c r="AA68" s="60" t="str">
        <f>IF(OR($G68="Fuel Use",$G68="Fuel Use and Vehicle Distance"),VLOOKUP($M68,INDIRECT("Ref_EF_ByFuel"&amp;"_"&amp;$D68),6,0),IF(AND($G68="Vehicle Distance (e.g. Road Transport)",$D68="UK"),VLOOKUP($H68,Ref_EF_Vehicle_Distance_UK,6,0),IF(AND($G68="Vehicle Distance (e.g. Road Transport)",OR($D68="US",$D68="Other")),VLOOKUP($H68,INDIRECT("Ref_EF_Vehicle_Distance"&amp;"_"&amp;$D68),18,0),IF(AND($G68="Vehicle Distance (e.g. Road Transport)",ISBLANK($N68),ISBLANK($O68)),VLOOKUP($H68,INDIRECT("Ref_EF_Vehicle_Distance"&amp;"_"&amp;$D68),18,0),IF($G68="Weight Distance (e.g. Freight Transport)",VLOOKUP($H68,INDIRECT("Ref_EF_Weight_Distance"&amp;"_"&amp;$D68),6,0),IF($G68="Custom Vehicle",VLOOKUP($H68,Tbl_vehical_Settings,7,0),IF($G68="Custom Fuel",VLOOKUP($M68,Tbl_Fuel_Settings,7,0),$AW68)))))))</f>
        <v>#REF!</v>
      </c>
      <c r="AB68" s="60" t="str">
        <f>IF($G68="Fuel Use",VLOOKUP($H68,INDIRECT("Ref_EF_ByFuel_CH4"&amp;"_"&amp;$D68),3,0),
IF($G68="Fuel Use and Vehicle Distance",VLOOKUP($H68,INDIRECT("Ref_EF_Vehicle_Distance"&amp;"_"&amp;$D68),3,0),IF($G68="Vehicle Distance (e.g. Road Transport)",VLOOKUP($H68,INDIRECT("Ref_EF_Vehicle_Distance"&amp;"_"&amp;$D68),IF($D68="UK",7,3),0),IF($G68="Weight Distance (e.g. Freight Transport)",VLOOKUP(VLOOKUP($H68,INDIRECT("Ref_EF_Weight_Distance"&amp;"_"&amp;$D68),8,0),INDIRECT("Ref_EF_Weight_Distance_CH4"&amp;"_"&amp;$D68),3,0),IF($G68="Custom Vehicle",VLOOKUP($H68,Tbl_vehical_Settings,3,0),IF($G68="Custom Fuel",VLOOKUP($M68,Tbl_Fuel_Settings,3,0),VLOOKUP($H68,INDIRECT("Ref_EF_Public_Transport"&amp;"_"&amp;$D68),7,0)))))))</f>
        <v>#REF!</v>
      </c>
      <c r="AC68" s="60" t="str">
        <f>IF($G68="Fuel Use",VLOOKUP($H68,INDIRECT("Ref_EF_ByFuel_CH4"&amp;"_"&amp;$D68),4,0),
IF($G68="Fuel Use and Vehicle Distance",VLOOKUP($H68,INDIRECT("Ref_EF_Vehicle_Distance"&amp;"_"&amp;$D68),4,0),IF($G68="Vehicle Distance (e.g. Road Transport)",VLOOKUP($H68,INDIRECT("Ref_EF_Vehicle_Distance"&amp;"_"&amp;$D68),IF($D68="UK",8,4),0),IF($G68="Weight Distance (e.g. Freight Transport)",VLOOKUP(VLOOKUP($H68,INDIRECT("Ref_EF_Weight_Distance"&amp;"_"&amp;$D68),8,0),INDIRECT("Ref_EF_Weight_Distance_CH4"&amp;"_"&amp;$D68),4,0),IF($G68="Custom Vehicle",VLOOKUP($H68,Tbl_vehical_Settings,6,0),IF($G68="Custom Fuel",VLOOKUP($M68,Tbl_Fuel_Settings,6,0),VLOOKUP($H68,INDIRECT("Ref_EF_Public_Transport"&amp;"_"&amp;$D68),8,0)))))))</f>
        <v>#REF!</v>
      </c>
      <c r="AD68" s="60" t="str">
        <f>IF($G68="Fuel Use",VLOOKUP($H68,INDIRECT("Ref_EF_ByFuel_CH4"&amp;"_"&amp;$D68),5,0),
IF($G68="Fuel Use and Vehicle Distance",VLOOKUP($H68,INDIRECT("Ref_EF_Vehicle_Distance"&amp;"_"&amp;$D68),5,0),IF($G68="Vehicle Distance (e.g. Road Transport)",VLOOKUP($H68,INDIRECT("Ref_EF_Vehicle_Distance"&amp;"_"&amp;$D68),IF($D68="UK",9,5),0),IF($G68="Weight Distance (e.g. Freight Transport)",VLOOKUP(VLOOKUP($H68,INDIRECT("Ref_EF_Weight_Distance"&amp;"_"&amp;$D68),8,0),INDIRECT("Ref_EF_Weight_Distance_CH4"&amp;"_"&amp;$D68),5,0),IF($G68="Custom Vehicle",VLOOKUP($H68,Tbl_vehical_Settings,7,0),IF($G68="Custom Fuel",VLOOKUP($M68,Tbl_Fuel_Settings,7,0),VLOOKUP($H68,INDIRECT("Ref_EF_Public_Transport"&amp;"_"&amp;$D68),9,0)))))))</f>
        <v>#REF!</v>
      </c>
      <c r="AE68" s="60" t="str">
        <f>IF($G68="Fuel Use",VLOOKUP($H68,INDIRECT("Ref_EF_ByFuel_CH4"&amp;"_"&amp;$D68),6,0),
IF($G68="Fuel Use and Vehicle Distance",VLOOKUP($H68,INDIRECT("Ref_EF_Vehicle_Distance"&amp;"_"&amp;$D68),6,0),IF($G68="Vehicle Distance (e.g. Road Transport)",VLOOKUP($H68,INDIRECT("Ref_EF_Vehicle_Distance"&amp;"_"&amp;$D68),IF($D68="UK",10,6),0),IF($G68="Weight Distance (e.g. Freight Transport)",VLOOKUP(VLOOKUP($H68,INDIRECT("Ref_EF_Weight_Distance"&amp;"_"&amp;$D68),8,0),INDIRECT("Ref_EF_Weight_Distance_CH4"&amp;"_"&amp;$D68),6,0),IF($G68="Custom Vehicle",VLOOKUP($H68,Tbl_vehical_Settings,4,0),IF($G68="Custom Fuel",VLOOKUP($M68,Tbl_Fuel_Settings,4,0),VLOOKUP($H68,INDIRECT("Ref_EF_Public_Transport"&amp;"_"&amp;$D68),10,0)))))))</f>
        <v>#REF!</v>
      </c>
      <c r="AF68" s="60" t="str">
        <f>IF($G68="Fuel Use",VLOOKUP($H68,INDIRECT("Ref_EF_ByFuel_CH4"&amp;"_"&amp;$D68),7,0),
IF($G68="Fuel Use and Vehicle Distance",VLOOKUP($H68,INDIRECT("Ref_EF_Vehicle_Distance"&amp;"_"&amp;$D68),7,0),IF($G68="Vehicle Distance (e.g. Road Transport)",VLOOKUP($H68,INDIRECT("Ref_EF_Vehicle_Distance"&amp;"_"&amp;$D68),IF($D68="UK",11,7),0),IF($G68="Weight Distance (e.g. Freight Transport)",VLOOKUP(VLOOKUP($H68,INDIRECT("Ref_EF_Weight_Distance"&amp;"_"&amp;$D68),8,0),INDIRECT("Ref_EF_Weight_Distance_CH4"&amp;"_"&amp;$D68),7,0),IF($G68="Custom Vehicle",VLOOKUP($H68,Tbl_vehical_Settings,6,0),IF($G68="Custom Fuel",VLOOKUP($M68,Tbl_Fuel_Settings,6,0),VLOOKUP($H68,INDIRECT("Ref_EF_Public_Transport"&amp;"_"&amp;$D68),11,0)))))))</f>
        <v>#REF!</v>
      </c>
      <c r="AG68" s="60" t="str">
        <f>IF($G68="Fuel Use",VLOOKUP($H68,INDIRECT("Ref_EF_ByFuel_CH4"&amp;"_"&amp;$D68),8,0),
IF($G68="Fuel Use and Vehicle Distance",VLOOKUP($H68,INDIRECT("Ref_EF_Vehicle_Distance"&amp;"_"&amp;$D68),8,0),IF($G68="Vehicle Distance (e.g. Road Transport)",VLOOKUP($H68,INDIRECT("Ref_EF_Vehicle_Distance"&amp;"_"&amp;$D68),IF($D68="UK",12,8),0),IF($G68="Weight Distance (e.g. Freight Transport)",VLOOKUP(VLOOKUP($H68,INDIRECT("Ref_EF_Weight_Distance"&amp;"_"&amp;$D68),8,0),INDIRECT("Ref_EF_Weight_Distance_CH4"&amp;"_"&amp;$D68),8,0),IF($G68="Custom Vehicle",VLOOKUP($H68,Tbl_vehical_Settings,7,0),IF($G68="Custom Fuel",VLOOKUP($M68,Tbl_Fuel_Settings,7,0),VLOOKUP($H68,INDIRECT("Ref_EF_Public_Transport"&amp;"_"&amp;$D68),12,0)))))))</f>
        <v>#REF!</v>
      </c>
      <c r="AH68" s="60" t="str">
        <f t="array" ref="AH68">INDEX(Ref_Master_Unit_Table,MATCH($W68,REF_To_Unit,0),MATCH('Reference - Lookup and Unit'!$A$11,Ref_From_Units,0))</f>
        <v>#REF!</v>
      </c>
      <c r="AI68" s="60" t="str">
        <f t="array" ref="AI68">INDEX(Ref_Master_Unit_Table,MATCH(IF(AND($D68="UK",$G68="Vehicle Distance (e.g. Road Transport)"),$L68,IF(ISBLANK($O68),$L68,$O68)),Ref_From_Units,0),MATCH($X68,REF_To_Unit,0))</f>
        <v>#N/A</v>
      </c>
      <c r="AJ68" s="60" t="str">
        <f t="array" ref="AJ68">INDEX(Ref_Master_Unit_Table,MATCH($Z68,REF_To_Unit,0),MATCH('Reference - Lookup and Unit'!$A$11,Ref_From_Units,0))</f>
        <v>#REF!</v>
      </c>
      <c r="AK68" s="60" t="str">
        <f t="array" ref="AK68">INDEX(Ref_Master_Unit_Table,MATCH(IF(AND($D68="UK",$G68="Vehicle Distance (e.g. Road Transport)"),$L68,IF(ISBLANK($O68),$L68,$O68)),Ref_From_Units,0),MATCH($AA68,REF_To_Unit,0))</f>
        <v>#N/A</v>
      </c>
      <c r="AL68" s="60" t="str">
        <f t="array" ref="AL68">INDEX(Ref_Master_Unit_Table,MATCH($AC68,REF_To_Unit,0),MATCH('Reference - Lookup and Unit'!$A$11,Ref_From_Units,0))</f>
        <v>#REF!</v>
      </c>
      <c r="AM68" s="60" t="str">
        <f t="array" ref="AM68">INDEX(Ref_Master_Unit_Table,MATCH(IF(OR($G68="Fuel Use",$G68="Custom Fuel"),$O68,$L68),Ref_From_Units,0),MATCH($AD68,REF_To_Unit,0))</f>
        <v>#N/A</v>
      </c>
      <c r="AN68" s="60" t="str">
        <f t="array" ref="AN68">INDEX(Ref_Master_Unit_Table,MATCH($AF68,REF_To_Unit,0),MATCH('Reference - Lookup and Unit'!$A$11,Ref_From_Units,0))</f>
        <v>#REF!</v>
      </c>
      <c r="AO68" s="60" t="str">
        <f t="array" ref="AO68">INDEX(Ref_Master_Unit_Table,MATCH(IF(OR($G68="Fuel Use",$G68="Custom Fuel"),$O68,$L68),Ref_From_Units,0),MATCH($AD68,REF_To_Unit,0))</f>
        <v>#N/A</v>
      </c>
      <c r="AP68" s="60" t="str">
        <f>VLOOKUP("CO2",INDIRECT(IF(Setting_IPCC_GWP_VERSION="1995 IPCC Second Assessment Report (SAR)","Ref_EF_IPCC_GWP_95",IF(Setting_IPCC_GWP_VERSION="2001 IPCC Third Assessment Report (TAR)","Ref_EF_IPCC_GWP_2001","Ref_EF_IPCC_GWP_2007"))),2,0)</f>
        <v>1.0000000000</v>
      </c>
      <c r="AQ6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8" s="61" t="str">
        <f>VLOOKUP("Biofuel CO2",INDIRECT(IF(Setting_IPCC_GWP_VERSION="1995 IPCC Second Assessment Report (SAR)","Ref_EF_IPCC_GWP_95",IF(Setting_IPCC_GWP_VERSION="2001 IPCC Third Assessment Report (TAR)","Ref_EF_IPCC_GWP_2001","Ref_EF_IPCC_GWP_2007"))),2,0)</f>
        <v>1.0000000000</v>
      </c>
      <c r="AT68" s="62" t="str">
        <f t="shared" si="6"/>
        <v>Ref_DD_vehicle_Passenger_</v>
      </c>
      <c r="AU68" s="62" t="str">
        <f t="shared" si="7"/>
        <v>#REF!</v>
      </c>
      <c r="AV68" s="62" t="str">
        <f t="shared" si="8"/>
        <v>#REF!</v>
      </c>
      <c r="AW68" s="62" t="str">
        <f t="shared" si="9"/>
        <v>#REF!</v>
      </c>
      <c r="AX68" s="62" t="str">
        <f t="shared" si="10"/>
        <v>#REF!</v>
      </c>
      <c r="AY68" s="62" t="str">
        <f t="shared" si="11"/>
        <v>FALSE</v>
      </c>
      <c r="AZ68" s="62" t="str">
        <f t="shared" si="12"/>
        <v/>
      </c>
      <c r="BA68" s="62" t="str">
        <f t="shared" si="13"/>
        <v/>
      </c>
      <c r="BB68" s="62" t="str">
        <f t="shared" si="14"/>
        <v/>
      </c>
      <c r="BC68" s="62" t="str">
        <f t="shared" si="15"/>
        <v/>
      </c>
      <c r="BD68" s="62" t="str">
        <f t="shared" si="16"/>
        <v/>
      </c>
      <c r="BE68" s="62" t="str">
        <f t="shared" si="17"/>
        <v/>
      </c>
      <c r="BF68" s="62" t="str">
        <f t="shared" si="18"/>
        <v/>
      </c>
      <c r="BG68" s="62" t="str">
        <f t="shared" si="19"/>
        <v/>
      </c>
      <c r="BH68" s="62" t="str">
        <f t="shared" si="20"/>
        <v/>
      </c>
      <c r="BI68" s="62" t="str">
        <f t="shared" si="21"/>
        <v/>
      </c>
      <c r="BJ68" s="62" t="str">
        <f t="shared" si="22"/>
        <v/>
      </c>
      <c r="BK68" s="62" t="str">
        <f t="shared" si="23"/>
        <v/>
      </c>
      <c r="BL68" s="62" t="str">
        <f t="shared" si="24"/>
        <v/>
      </c>
      <c r="BM68" s="63" t="str">
        <f t="shared" si="25"/>
        <v/>
      </c>
      <c r="BN68" s="62" t="str">
        <f t="shared" si="26"/>
        <v/>
      </c>
      <c r="BO68" s="62" t="str">
        <f t="shared" si="27"/>
        <v/>
      </c>
      <c r="BP68" s="62" t="str">
        <f t="shared" si="28"/>
        <v/>
      </c>
      <c r="BQ68" s="62" t="str">
        <f t="shared" si="29"/>
        <v/>
      </c>
      <c r="BR68" s="62" t="str">
        <f t="shared" si="30"/>
        <v/>
      </c>
      <c r="BS68" s="62" t="str">
        <f t="shared" si="31"/>
        <v/>
      </c>
      <c r="BT68" s="62" t="str">
        <f t="shared" si="32"/>
        <v/>
      </c>
      <c r="BU68" s="62" t="str">
        <f t="shared" si="33"/>
        <v/>
      </c>
      <c r="BV68" s="62" t="str">
        <f t="shared" si="34"/>
        <v/>
      </c>
      <c r="BW68" s="62" t="str">
        <f t="shared" si="35"/>
        <v/>
      </c>
      <c r="BX68" s="62" t="str">
        <f t="shared" si="36"/>
        <v/>
      </c>
      <c r="BY68" s="62" t="str">
        <f t="shared" si="37"/>
        <v/>
      </c>
      <c r="BZ68" s="62" t="str">
        <f t="shared" si="38"/>
        <v/>
      </c>
      <c r="CA68" s="62" t="str">
        <f t="shared" si="39"/>
        <v/>
      </c>
      <c r="CB68" s="62" t="str">
        <f t="shared" si="40"/>
        <v/>
      </c>
      <c r="CC68" s="62" t="str">
        <f t="shared" si="41"/>
        <v/>
      </c>
      <c r="CD68" s="62" t="str">
        <f t="shared" si="42"/>
        <v/>
      </c>
      <c r="CE68" s="62" t="str">
        <f t="shared" si="43"/>
        <v/>
      </c>
      <c r="CF68" s="62" t="str">
        <f t="shared" si="44"/>
        <v/>
      </c>
      <c r="CG68" s="62" t="str">
        <f t="shared" si="45"/>
        <v/>
      </c>
      <c r="CH68" s="62" t="str">
        <f t="shared" si="46"/>
        <v/>
      </c>
      <c r="CI68" s="62" t="str">
        <f t="shared" si="47"/>
        <v/>
      </c>
      <c r="CJ68" s="62" t="str">
        <f t="shared" si="48"/>
        <v/>
      </c>
      <c r="CK68" s="62" t="str">
        <f t="shared" si="49"/>
        <v/>
      </c>
      <c r="CL68" s="62" t="str">
        <f t="shared" si="50"/>
        <v/>
      </c>
      <c r="CM68" s="62" t="str">
        <f t="shared" si="51"/>
        <v/>
      </c>
      <c r="CN68" s="62" t="str">
        <f t="shared" si="52"/>
        <v/>
      </c>
      <c r="CO68" s="62" t="str">
        <f t="shared" si="53"/>
        <v/>
      </c>
      <c r="CP68" s="64" t="str">
        <f t="shared" si="54"/>
        <v>Ref_DD_DistanceUnit</v>
      </c>
      <c r="CQ68" s="62" t="str">
        <f t="shared" si="55"/>
        <v/>
      </c>
      <c r="CR68" s="64" t="str">
        <f t="shared" si="56"/>
        <v/>
      </c>
      <c r="CS68" s="65"/>
      <c r="CT68" s="8"/>
      <c r="CU68" s="8"/>
      <c r="CV68" s="8"/>
      <c r="CW68" s="8"/>
      <c r="CX68" s="8"/>
      <c r="CY68" s="8"/>
      <c r="CZ68" s="8"/>
      <c r="DA68" s="8"/>
      <c r="DB68" s="8"/>
      <c r="DC68" s="8"/>
      <c r="DD68" s="8"/>
      <c r="DE68" s="8"/>
      <c r="DF68" s="8"/>
      <c r="DG68" s="8"/>
      <c r="DH68" s="8"/>
      <c r="DI68" s="8"/>
      <c r="DJ68" s="8"/>
      <c r="DK68" s="8"/>
      <c r="DL68" s="8"/>
    </row>
    <row r="69" ht="18.0" customHeight="1">
      <c r="A69" s="8"/>
      <c r="B69" s="87"/>
      <c r="C69" s="79"/>
      <c r="D69" s="79"/>
      <c r="E69" s="79"/>
      <c r="F69" s="79"/>
      <c r="G69" s="79"/>
      <c r="H69" s="79"/>
      <c r="I69" s="80"/>
      <c r="J69" s="80"/>
      <c r="K69" s="80"/>
      <c r="L69" s="79"/>
      <c r="M69" s="79"/>
      <c r="N69" s="80"/>
      <c r="O69" s="79"/>
      <c r="P69" s="81"/>
      <c r="Q69" s="82" t="str">
        <f t="shared" si="1"/>
        <v/>
      </c>
      <c r="R69" s="82" t="str">
        <f t="shared" si="2"/>
        <v/>
      </c>
      <c r="S69" s="82" t="str">
        <f t="shared" si="3"/>
        <v/>
      </c>
      <c r="T69" s="82" t="str">
        <f t="shared" si="4"/>
        <v>0</v>
      </c>
      <c r="U69" s="83" t="str">
        <f t="shared" si="5"/>
        <v/>
      </c>
      <c r="V69" s="60" t="str">
        <f>IF(OR($G69="Fuel Use",$G69="Fuel Use and Vehicle Distance"),VLOOKUP($M69,INDIRECT("Ref_EF_ByFuel"&amp;"_"&amp;$D69),3,0),IF(AND($G69="Vehicle Distance (e.g. Road Transport)",$D69="UK"),VLOOKUP($H69,Ref_EF_Vehicle_Distance_UK,3,0),IF(AND($G69="Vehicle Distance (e.g. Road Transport)",OR($D69="US",$D69="Other")),VLOOKUP($H69,INDIRECT("Ref_EF_Vehicle_Distance"&amp;"_"&amp;$D69),15,0),IF(AND($G69="Vehicle Distance (e.g. Road Transport)",ISBLANK($N69),ISBLANK($O69)),VLOOKUP($H69,INDIRECT("Ref_EF_Vehicle_Distance"&amp;"_"&amp;$D69),15,0),IF($G69="Weight Distance (e.g. Freight Transport)",VLOOKUP($H69,INDIRECT("Ref_EF_Weight_Distance"&amp;"_"&amp;$D69),3,0),IF($G69="Custom Vehicle",VLOOKUP($H69,Tbl_vehical_Settings,2,0),IF($G69="Custom Fuel",VLOOKUP($M69,Tbl_Fuel_Settings,2,0),$AU69)))))))</f>
        <v>#REF!</v>
      </c>
      <c r="W69" s="60" t="str">
        <f>IF(OR($G69="Fuel Use",$G69="Fuel Use and Vehicle Distance"),VLOOKUP($M69,INDIRECT("Ref_EF_ByFuel"&amp;"_"&amp;$D69),5,0),IF(AND($G69="Vehicle Distance (e.g. Road Transport)",$D69="UK"),VLOOKUP($H69,Ref_EF_Vehicle_Distance_UK,5,0),IF(AND($G69="Vehicle Distance (e.g. Road Transport)",OR($D69="US",$D69="Other")),VLOOKUP($H69,INDIRECT("Ref_EF_Vehicle_Distance"&amp;"_"&amp;$D69),17,0),IF(AND($G69="Vehicle Distance (e.g. Road Transport)",ISBLANK($N69),ISBLANK($O69)),VLOOKUP($H69,INDIRECT("Ref_EF_Vehicle_Distance"&amp;"_"&amp;$D69),17,0),IF($G69="Weight Distance (e.g. Freight Transport)",VLOOKUP($H69,INDIRECT("Ref_EF_Weight_Distance"&amp;"_"&amp;$D69),5,0),IF($G69="Custom Vehicle",VLOOKUP($H69,Tbl_vehical_Settings,6,0),IF($G69="Custom Fuel",VLOOKUP($M69,Tbl_Fuel_Settings,6,0),$AV69)))))))</f>
        <v>#REF!</v>
      </c>
      <c r="X69" s="60" t="str">
        <f>IF(OR($G69="Fuel Use",$G69="Fuel Use and Vehicle Distance"),VLOOKUP($M69,INDIRECT("Ref_EF_ByFuel"&amp;"_"&amp;$D69),6,0),IF(AND($G69="Vehicle Distance (e.g. Road Transport)",$D69="UK"),VLOOKUP($H69,Ref_EF_Vehicle_Distance_UK,6,0),IF(AND($G69="Vehicle Distance (e.g. Road Transport)",OR($D69="US",$D69="Other")),VLOOKUP($H69,INDIRECT("Ref_EF_Vehicle_Distance"&amp;"_"&amp;$D69),18,0),IF(AND($G69="Vehicle Distance (e.g. Road Transport)",ISBLANK($N69),ISBLANK($O69)),VLOOKUP($H69,INDIRECT("Ref_EF_Vehicle_Distance"&amp;"_"&amp;$D69),18,0),IF($G69="Weight Distance (e.g. Freight Transport)",VLOOKUP($H69,INDIRECT("Ref_EF_Weight_Distance"&amp;"_"&amp;$D69),6,0),IF($G69="Custom Vehicle",VLOOKUP($H69,Tbl_vehical_Settings,7,0),IF($G69="Custom Fuel",VLOOKUP($M69,Tbl_Fuel_Settings,7,0),$AW69)))))))</f>
        <v>#REF!</v>
      </c>
      <c r="Y69" s="60" t="str">
        <f>IF(OR($G69="Fuel Use",$G69="Fuel Use and Vehicle Distance"),VLOOKUP($M69,INDIRECT("Ref_EF_ByFuel"&amp;"_"&amp;$D69),4,0),IF(AND($G69="Vehicle Distance (e.g. Road Transport)",$D69="UK"),VLOOKUP($H69,Ref_EF_Vehicle_Distance_UK,4,0),IF(AND($G69="Vehicle Distance (e.g. Road Transport)",OR($D69="US",$D69="Other")),VLOOKUP($H69,INDIRECT("Ref_EF_Vehicle_Distance"&amp;"_"&amp;$D69),16,0),IF(AND($G69="Vehicle Distance (e.g. Road Transport)",ISBLANK($N69),ISBLANK($O69)),VLOOKUP($H69,INDIRECT("Ref_EF_Vehicle_Distance"&amp;"_"&amp;$D69),16,0),IF($G69="Weight Distance (e.g. Freight Transport)",VLOOKUP($H69,INDIRECT("Ref_EF_Weight_Distance"&amp;"_"&amp;$D69),4,0),IF($G69="Custom Vehicle",VLOOKUP($H69,Tbl_vehical_Settings,5,0),IF($G69="Custom Fuel",VLOOKUP($M69,Tbl_Fuel_Settings,5,0),$AX69)))))))</f>
        <v>#REF!</v>
      </c>
      <c r="Z69" s="60" t="str">
        <f>IF(OR($G69="Fuel Use",$G69="Fuel Use and Vehicle Distance"),VLOOKUP($M69,INDIRECT("Ref_EF_ByFuel"&amp;"_"&amp;$D69),5,0),IF(AND($G69="Vehicle Distance (e.g. Road Transport)",$D69="UK"),VLOOKUP($H69,Ref_EF_Vehicle_Distance_UK,5,0),IF(AND($G69="Vehicle Distance (e.g. Road Transport)",OR($D69="US",$D69="Other")),VLOOKUP($H69,INDIRECT("Ref_EF_Vehicle_Distance"&amp;"_"&amp;$D69),17,0),IF(AND($G69="Vehicle Distance (e.g. Road Transport)",ISBLANK($N69),ISBLANK($O69)),VLOOKUP($H69,INDIRECT("Ref_EF_Vehicle_Distance"&amp;"_"&amp;$D69),17,0),IF($G69="Weight Distance (e.g. Freight Transport)",VLOOKUP($H69,INDIRECT("Ref_EF_Weight_Distance"&amp;"_"&amp;$D69),5,0),IF($G69="Custom Vehicle",VLOOKUP($H69,Tbl_vehical_Settings,6,0),IF($G69="Custom Fuel",VLOOKUP($M69,Tbl_Fuel_Settings,6,0),$AV69)))))))</f>
        <v>#REF!</v>
      </c>
      <c r="AA69" s="60" t="str">
        <f>IF(OR($G69="Fuel Use",$G69="Fuel Use and Vehicle Distance"),VLOOKUP($M69,INDIRECT("Ref_EF_ByFuel"&amp;"_"&amp;$D69),6,0),IF(AND($G69="Vehicle Distance (e.g. Road Transport)",$D69="UK"),VLOOKUP($H69,Ref_EF_Vehicle_Distance_UK,6,0),IF(AND($G69="Vehicle Distance (e.g. Road Transport)",OR($D69="US",$D69="Other")),VLOOKUP($H69,INDIRECT("Ref_EF_Vehicle_Distance"&amp;"_"&amp;$D69),18,0),IF(AND($G69="Vehicle Distance (e.g. Road Transport)",ISBLANK($N69),ISBLANK($O69)),VLOOKUP($H69,INDIRECT("Ref_EF_Vehicle_Distance"&amp;"_"&amp;$D69),18,0),IF($G69="Weight Distance (e.g. Freight Transport)",VLOOKUP($H69,INDIRECT("Ref_EF_Weight_Distance"&amp;"_"&amp;$D69),6,0),IF($G69="Custom Vehicle",VLOOKUP($H69,Tbl_vehical_Settings,7,0),IF($G69="Custom Fuel",VLOOKUP($M69,Tbl_Fuel_Settings,7,0),$AW69)))))))</f>
        <v>#REF!</v>
      </c>
      <c r="AB69" s="60" t="str">
        <f>IF($G69="Fuel Use",VLOOKUP($H69,INDIRECT("Ref_EF_ByFuel_CH4"&amp;"_"&amp;$D69),3,0),
IF($G69="Fuel Use and Vehicle Distance",VLOOKUP($H69,INDIRECT("Ref_EF_Vehicle_Distance"&amp;"_"&amp;$D69),3,0),IF($G69="Vehicle Distance (e.g. Road Transport)",VLOOKUP($H69,INDIRECT("Ref_EF_Vehicle_Distance"&amp;"_"&amp;$D69),IF($D69="UK",7,3),0),IF($G69="Weight Distance (e.g. Freight Transport)",VLOOKUP(VLOOKUP($H69,INDIRECT("Ref_EF_Weight_Distance"&amp;"_"&amp;$D69),8,0),INDIRECT("Ref_EF_Weight_Distance_CH4"&amp;"_"&amp;$D69),3,0),IF($G69="Custom Vehicle",VLOOKUP($H69,Tbl_vehical_Settings,3,0),IF($G69="Custom Fuel",VLOOKUP($M69,Tbl_Fuel_Settings,3,0),VLOOKUP($H69,INDIRECT("Ref_EF_Public_Transport"&amp;"_"&amp;$D69),7,0)))))))</f>
        <v>#REF!</v>
      </c>
      <c r="AC69" s="60" t="str">
        <f>IF($G69="Fuel Use",VLOOKUP($H69,INDIRECT("Ref_EF_ByFuel_CH4"&amp;"_"&amp;$D69),4,0),
IF($G69="Fuel Use and Vehicle Distance",VLOOKUP($H69,INDIRECT("Ref_EF_Vehicle_Distance"&amp;"_"&amp;$D69),4,0),IF($G69="Vehicle Distance (e.g. Road Transport)",VLOOKUP($H69,INDIRECT("Ref_EF_Vehicle_Distance"&amp;"_"&amp;$D69),IF($D69="UK",8,4),0),IF($G69="Weight Distance (e.g. Freight Transport)",VLOOKUP(VLOOKUP($H69,INDIRECT("Ref_EF_Weight_Distance"&amp;"_"&amp;$D69),8,0),INDIRECT("Ref_EF_Weight_Distance_CH4"&amp;"_"&amp;$D69),4,0),IF($G69="Custom Vehicle",VLOOKUP($H69,Tbl_vehical_Settings,6,0),IF($G69="Custom Fuel",VLOOKUP($M69,Tbl_Fuel_Settings,6,0),VLOOKUP($H69,INDIRECT("Ref_EF_Public_Transport"&amp;"_"&amp;$D69),8,0)))))))</f>
        <v>#REF!</v>
      </c>
      <c r="AD69" s="60" t="str">
        <f>IF($G69="Fuel Use",VLOOKUP($H69,INDIRECT("Ref_EF_ByFuel_CH4"&amp;"_"&amp;$D69),5,0),
IF($G69="Fuel Use and Vehicle Distance",VLOOKUP($H69,INDIRECT("Ref_EF_Vehicle_Distance"&amp;"_"&amp;$D69),5,0),IF($G69="Vehicle Distance (e.g. Road Transport)",VLOOKUP($H69,INDIRECT("Ref_EF_Vehicle_Distance"&amp;"_"&amp;$D69),IF($D69="UK",9,5),0),IF($G69="Weight Distance (e.g. Freight Transport)",VLOOKUP(VLOOKUP($H69,INDIRECT("Ref_EF_Weight_Distance"&amp;"_"&amp;$D69),8,0),INDIRECT("Ref_EF_Weight_Distance_CH4"&amp;"_"&amp;$D69),5,0),IF($G69="Custom Vehicle",VLOOKUP($H69,Tbl_vehical_Settings,7,0),IF($G69="Custom Fuel",VLOOKUP($M69,Tbl_Fuel_Settings,7,0),VLOOKUP($H69,INDIRECT("Ref_EF_Public_Transport"&amp;"_"&amp;$D69),9,0)))))))</f>
        <v>#REF!</v>
      </c>
      <c r="AE69" s="60" t="str">
        <f>IF($G69="Fuel Use",VLOOKUP($H69,INDIRECT("Ref_EF_ByFuel_CH4"&amp;"_"&amp;$D69),6,0),
IF($G69="Fuel Use and Vehicle Distance",VLOOKUP($H69,INDIRECT("Ref_EF_Vehicle_Distance"&amp;"_"&amp;$D69),6,0),IF($G69="Vehicle Distance (e.g. Road Transport)",VLOOKUP($H69,INDIRECT("Ref_EF_Vehicle_Distance"&amp;"_"&amp;$D69),IF($D69="UK",10,6),0),IF($G69="Weight Distance (e.g. Freight Transport)",VLOOKUP(VLOOKUP($H69,INDIRECT("Ref_EF_Weight_Distance"&amp;"_"&amp;$D69),8,0),INDIRECT("Ref_EF_Weight_Distance_CH4"&amp;"_"&amp;$D69),6,0),IF($G69="Custom Vehicle",VLOOKUP($H69,Tbl_vehical_Settings,4,0),IF($G69="Custom Fuel",VLOOKUP($M69,Tbl_Fuel_Settings,4,0),VLOOKUP($H69,INDIRECT("Ref_EF_Public_Transport"&amp;"_"&amp;$D69),10,0)))))))</f>
        <v>#REF!</v>
      </c>
      <c r="AF69" s="60" t="str">
        <f>IF($G69="Fuel Use",VLOOKUP($H69,INDIRECT("Ref_EF_ByFuel_CH4"&amp;"_"&amp;$D69),7,0),
IF($G69="Fuel Use and Vehicle Distance",VLOOKUP($H69,INDIRECT("Ref_EF_Vehicle_Distance"&amp;"_"&amp;$D69),7,0),IF($G69="Vehicle Distance (e.g. Road Transport)",VLOOKUP($H69,INDIRECT("Ref_EF_Vehicle_Distance"&amp;"_"&amp;$D69),IF($D69="UK",11,7),0),IF($G69="Weight Distance (e.g. Freight Transport)",VLOOKUP(VLOOKUP($H69,INDIRECT("Ref_EF_Weight_Distance"&amp;"_"&amp;$D69),8,0),INDIRECT("Ref_EF_Weight_Distance_CH4"&amp;"_"&amp;$D69),7,0),IF($G69="Custom Vehicle",VLOOKUP($H69,Tbl_vehical_Settings,6,0),IF($G69="Custom Fuel",VLOOKUP($M69,Tbl_Fuel_Settings,6,0),VLOOKUP($H69,INDIRECT("Ref_EF_Public_Transport"&amp;"_"&amp;$D69),11,0)))))))</f>
        <v>#REF!</v>
      </c>
      <c r="AG69" s="60" t="str">
        <f>IF($G69="Fuel Use",VLOOKUP($H69,INDIRECT("Ref_EF_ByFuel_CH4"&amp;"_"&amp;$D69),8,0),
IF($G69="Fuel Use and Vehicle Distance",VLOOKUP($H69,INDIRECT("Ref_EF_Vehicle_Distance"&amp;"_"&amp;$D69),8,0),IF($G69="Vehicle Distance (e.g. Road Transport)",VLOOKUP($H69,INDIRECT("Ref_EF_Vehicle_Distance"&amp;"_"&amp;$D69),IF($D69="UK",12,8),0),IF($G69="Weight Distance (e.g. Freight Transport)",VLOOKUP(VLOOKUP($H69,INDIRECT("Ref_EF_Weight_Distance"&amp;"_"&amp;$D69),8,0),INDIRECT("Ref_EF_Weight_Distance_CH4"&amp;"_"&amp;$D69),8,0),IF($G69="Custom Vehicle",VLOOKUP($H69,Tbl_vehical_Settings,7,0),IF($G69="Custom Fuel",VLOOKUP($M69,Tbl_Fuel_Settings,7,0),VLOOKUP($H69,INDIRECT("Ref_EF_Public_Transport"&amp;"_"&amp;$D69),12,0)))))))</f>
        <v>#REF!</v>
      </c>
      <c r="AH69" s="60" t="str">
        <f t="array" ref="AH69">INDEX(Ref_Master_Unit_Table,MATCH($W69,REF_To_Unit,0),MATCH('Reference - Lookup and Unit'!$A$11,Ref_From_Units,0))</f>
        <v>#REF!</v>
      </c>
      <c r="AI69" s="60" t="str">
        <f t="array" ref="AI69">INDEX(Ref_Master_Unit_Table,MATCH(IF(AND($D69="UK",$G69="Vehicle Distance (e.g. Road Transport)"),$L69,IF(ISBLANK($O69),$L69,$O69)),Ref_From_Units,0),MATCH($X69,REF_To_Unit,0))</f>
        <v>#N/A</v>
      </c>
      <c r="AJ69" s="60" t="str">
        <f t="array" ref="AJ69">INDEX(Ref_Master_Unit_Table,MATCH($Z69,REF_To_Unit,0),MATCH('Reference - Lookup and Unit'!$A$11,Ref_From_Units,0))</f>
        <v>#REF!</v>
      </c>
      <c r="AK69" s="60" t="str">
        <f t="array" ref="AK69">INDEX(Ref_Master_Unit_Table,MATCH(IF(AND($D69="UK",$G69="Vehicle Distance (e.g. Road Transport)"),$L69,IF(ISBLANK($O69),$L69,$O69)),Ref_From_Units,0),MATCH($AA69,REF_To_Unit,0))</f>
        <v>#N/A</v>
      </c>
      <c r="AL69" s="60" t="str">
        <f t="array" ref="AL69">INDEX(Ref_Master_Unit_Table,MATCH($AC69,REF_To_Unit,0),MATCH('Reference - Lookup and Unit'!$A$11,Ref_From_Units,0))</f>
        <v>#REF!</v>
      </c>
      <c r="AM69" s="60" t="str">
        <f t="array" ref="AM69">INDEX(Ref_Master_Unit_Table,MATCH(IF(OR($G69="Fuel Use",$G69="Custom Fuel"),$O69,$L69),Ref_From_Units,0),MATCH($AD69,REF_To_Unit,0))</f>
        <v>#N/A</v>
      </c>
      <c r="AN69" s="60" t="str">
        <f t="array" ref="AN69">INDEX(Ref_Master_Unit_Table,MATCH($AF69,REF_To_Unit,0),MATCH('Reference - Lookup and Unit'!$A$11,Ref_From_Units,0))</f>
        <v>#REF!</v>
      </c>
      <c r="AO69" s="60" t="str">
        <f t="array" ref="AO69">INDEX(Ref_Master_Unit_Table,MATCH(IF(OR($G69="Fuel Use",$G69="Custom Fuel"),$O69,$L69),Ref_From_Units,0),MATCH($AD69,REF_To_Unit,0))</f>
        <v>#N/A</v>
      </c>
      <c r="AP69" s="60" t="str">
        <f>VLOOKUP("CO2",INDIRECT(IF(Setting_IPCC_GWP_VERSION="1995 IPCC Second Assessment Report (SAR)","Ref_EF_IPCC_GWP_95",IF(Setting_IPCC_GWP_VERSION="2001 IPCC Third Assessment Report (TAR)","Ref_EF_IPCC_GWP_2001","Ref_EF_IPCC_GWP_2007"))),2,0)</f>
        <v>1.0000000000</v>
      </c>
      <c r="AQ6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6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69" s="61" t="str">
        <f>VLOOKUP("Biofuel CO2",INDIRECT(IF(Setting_IPCC_GWP_VERSION="1995 IPCC Second Assessment Report (SAR)","Ref_EF_IPCC_GWP_95",IF(Setting_IPCC_GWP_VERSION="2001 IPCC Third Assessment Report (TAR)","Ref_EF_IPCC_GWP_2001","Ref_EF_IPCC_GWP_2007"))),2,0)</f>
        <v>1.0000000000</v>
      </c>
      <c r="AT69" s="62" t="str">
        <f t="shared" si="6"/>
        <v>Ref_DD_vehicle_Passenger_</v>
      </c>
      <c r="AU69" s="62" t="str">
        <f t="shared" si="7"/>
        <v>#REF!</v>
      </c>
      <c r="AV69" s="62" t="str">
        <f t="shared" si="8"/>
        <v>#REF!</v>
      </c>
      <c r="AW69" s="62" t="str">
        <f t="shared" si="9"/>
        <v>#REF!</v>
      </c>
      <c r="AX69" s="62" t="str">
        <f t="shared" si="10"/>
        <v>#REF!</v>
      </c>
      <c r="AY69" s="62" t="str">
        <f t="shared" si="11"/>
        <v>FALSE</v>
      </c>
      <c r="AZ69" s="62" t="str">
        <f t="shared" si="12"/>
        <v/>
      </c>
      <c r="BA69" s="62" t="str">
        <f t="shared" si="13"/>
        <v/>
      </c>
      <c r="BB69" s="62" t="str">
        <f t="shared" si="14"/>
        <v/>
      </c>
      <c r="BC69" s="62" t="str">
        <f t="shared" si="15"/>
        <v/>
      </c>
      <c r="BD69" s="62" t="str">
        <f t="shared" si="16"/>
        <v/>
      </c>
      <c r="BE69" s="62" t="str">
        <f t="shared" si="17"/>
        <v/>
      </c>
      <c r="BF69" s="62" t="str">
        <f t="shared" si="18"/>
        <v/>
      </c>
      <c r="BG69" s="62" t="str">
        <f t="shared" si="19"/>
        <v/>
      </c>
      <c r="BH69" s="62" t="str">
        <f t="shared" si="20"/>
        <v/>
      </c>
      <c r="BI69" s="62" t="str">
        <f t="shared" si="21"/>
        <v/>
      </c>
      <c r="BJ69" s="62" t="str">
        <f t="shared" si="22"/>
        <v/>
      </c>
      <c r="BK69" s="62" t="str">
        <f t="shared" si="23"/>
        <v/>
      </c>
      <c r="BL69" s="62" t="str">
        <f t="shared" si="24"/>
        <v/>
      </c>
      <c r="BM69" s="63" t="str">
        <f t="shared" si="25"/>
        <v/>
      </c>
      <c r="BN69" s="62" t="str">
        <f t="shared" si="26"/>
        <v/>
      </c>
      <c r="BO69" s="62" t="str">
        <f t="shared" si="27"/>
        <v/>
      </c>
      <c r="BP69" s="62" t="str">
        <f t="shared" si="28"/>
        <v/>
      </c>
      <c r="BQ69" s="62" t="str">
        <f t="shared" si="29"/>
        <v/>
      </c>
      <c r="BR69" s="62" t="str">
        <f t="shared" si="30"/>
        <v/>
      </c>
      <c r="BS69" s="62" t="str">
        <f t="shared" si="31"/>
        <v/>
      </c>
      <c r="BT69" s="62" t="str">
        <f t="shared" si="32"/>
        <v/>
      </c>
      <c r="BU69" s="62" t="str">
        <f t="shared" si="33"/>
        <v/>
      </c>
      <c r="BV69" s="62" t="str">
        <f t="shared" si="34"/>
        <v/>
      </c>
      <c r="BW69" s="62" t="str">
        <f t="shared" si="35"/>
        <v/>
      </c>
      <c r="BX69" s="62" t="str">
        <f t="shared" si="36"/>
        <v/>
      </c>
      <c r="BY69" s="62" t="str">
        <f t="shared" si="37"/>
        <v/>
      </c>
      <c r="BZ69" s="62" t="str">
        <f t="shared" si="38"/>
        <v/>
      </c>
      <c r="CA69" s="62" t="str">
        <f t="shared" si="39"/>
        <v/>
      </c>
      <c r="CB69" s="62" t="str">
        <f t="shared" si="40"/>
        <v/>
      </c>
      <c r="CC69" s="62" t="str">
        <f t="shared" si="41"/>
        <v/>
      </c>
      <c r="CD69" s="62" t="str">
        <f t="shared" si="42"/>
        <v/>
      </c>
      <c r="CE69" s="62" t="str">
        <f t="shared" si="43"/>
        <v/>
      </c>
      <c r="CF69" s="62" t="str">
        <f t="shared" si="44"/>
        <v/>
      </c>
      <c r="CG69" s="62" t="str">
        <f t="shared" si="45"/>
        <v/>
      </c>
      <c r="CH69" s="62" t="str">
        <f t="shared" si="46"/>
        <v/>
      </c>
      <c r="CI69" s="62" t="str">
        <f t="shared" si="47"/>
        <v/>
      </c>
      <c r="CJ69" s="62" t="str">
        <f t="shared" si="48"/>
        <v/>
      </c>
      <c r="CK69" s="62" t="str">
        <f t="shared" si="49"/>
        <v/>
      </c>
      <c r="CL69" s="62" t="str">
        <f t="shared" si="50"/>
        <v/>
      </c>
      <c r="CM69" s="62" t="str">
        <f t="shared" si="51"/>
        <v/>
      </c>
      <c r="CN69" s="62" t="str">
        <f t="shared" si="52"/>
        <v/>
      </c>
      <c r="CO69" s="62" t="str">
        <f t="shared" si="53"/>
        <v/>
      </c>
      <c r="CP69" s="64" t="str">
        <f t="shared" si="54"/>
        <v>Ref_DD_DistanceUnit</v>
      </c>
      <c r="CQ69" s="62" t="str">
        <f t="shared" si="55"/>
        <v/>
      </c>
      <c r="CR69" s="64" t="str">
        <f t="shared" si="56"/>
        <v/>
      </c>
      <c r="CS69" s="65"/>
      <c r="CT69" s="8"/>
      <c r="CU69" s="8"/>
      <c r="CV69" s="8"/>
      <c r="CW69" s="8"/>
      <c r="CX69" s="8"/>
      <c r="CY69" s="8"/>
      <c r="CZ69" s="8"/>
      <c r="DA69" s="8"/>
      <c r="DB69" s="8"/>
      <c r="DC69" s="8"/>
      <c r="DD69" s="8"/>
      <c r="DE69" s="8"/>
      <c r="DF69" s="8"/>
      <c r="DG69" s="8"/>
      <c r="DH69" s="8"/>
      <c r="DI69" s="8"/>
      <c r="DJ69" s="8"/>
      <c r="DK69" s="8"/>
      <c r="DL69" s="8"/>
    </row>
    <row r="70" ht="18.0" customHeight="1">
      <c r="A70" s="8"/>
      <c r="B70" s="87"/>
      <c r="C70" s="79"/>
      <c r="D70" s="79"/>
      <c r="E70" s="79"/>
      <c r="F70" s="79"/>
      <c r="G70" s="79"/>
      <c r="H70" s="79"/>
      <c r="I70" s="80"/>
      <c r="J70" s="80"/>
      <c r="K70" s="80"/>
      <c r="L70" s="79"/>
      <c r="M70" s="79"/>
      <c r="N70" s="80"/>
      <c r="O70" s="79"/>
      <c r="P70" s="81"/>
      <c r="Q70" s="82" t="str">
        <f t="shared" si="1"/>
        <v/>
      </c>
      <c r="R70" s="82" t="str">
        <f t="shared" si="2"/>
        <v/>
      </c>
      <c r="S70" s="82" t="str">
        <f t="shared" si="3"/>
        <v/>
      </c>
      <c r="T70" s="82" t="str">
        <f t="shared" si="4"/>
        <v>0</v>
      </c>
      <c r="U70" s="83" t="str">
        <f t="shared" si="5"/>
        <v/>
      </c>
      <c r="V70" s="60" t="str">
        <f>IF(OR($G70="Fuel Use",$G70="Fuel Use and Vehicle Distance"),VLOOKUP($M70,INDIRECT("Ref_EF_ByFuel"&amp;"_"&amp;$D70),3,0),IF(AND($G70="Vehicle Distance (e.g. Road Transport)",$D70="UK"),VLOOKUP($H70,Ref_EF_Vehicle_Distance_UK,3,0),IF(AND($G70="Vehicle Distance (e.g. Road Transport)",OR($D70="US",$D70="Other")),VLOOKUP($H70,INDIRECT("Ref_EF_Vehicle_Distance"&amp;"_"&amp;$D70),15,0),IF(AND($G70="Vehicle Distance (e.g. Road Transport)",ISBLANK($N70),ISBLANK($O70)),VLOOKUP($H70,INDIRECT("Ref_EF_Vehicle_Distance"&amp;"_"&amp;$D70),15,0),IF($G70="Weight Distance (e.g. Freight Transport)",VLOOKUP($H70,INDIRECT("Ref_EF_Weight_Distance"&amp;"_"&amp;$D70),3,0),IF($G70="Custom Vehicle",VLOOKUP($H70,Tbl_vehical_Settings,2,0),IF($G70="Custom Fuel",VLOOKUP($M70,Tbl_Fuel_Settings,2,0),$AU70)))))))</f>
        <v>#REF!</v>
      </c>
      <c r="W70" s="60" t="str">
        <f>IF(OR($G70="Fuel Use",$G70="Fuel Use and Vehicle Distance"),VLOOKUP($M70,INDIRECT("Ref_EF_ByFuel"&amp;"_"&amp;$D70),5,0),IF(AND($G70="Vehicle Distance (e.g. Road Transport)",$D70="UK"),VLOOKUP($H70,Ref_EF_Vehicle_Distance_UK,5,0),IF(AND($G70="Vehicle Distance (e.g. Road Transport)",OR($D70="US",$D70="Other")),VLOOKUP($H70,INDIRECT("Ref_EF_Vehicle_Distance"&amp;"_"&amp;$D70),17,0),IF(AND($G70="Vehicle Distance (e.g. Road Transport)",ISBLANK($N70),ISBLANK($O70)),VLOOKUP($H70,INDIRECT("Ref_EF_Vehicle_Distance"&amp;"_"&amp;$D70),17,0),IF($G70="Weight Distance (e.g. Freight Transport)",VLOOKUP($H70,INDIRECT("Ref_EF_Weight_Distance"&amp;"_"&amp;$D70),5,0),IF($G70="Custom Vehicle",VLOOKUP($H70,Tbl_vehical_Settings,6,0),IF($G70="Custom Fuel",VLOOKUP($M70,Tbl_Fuel_Settings,6,0),$AV70)))))))</f>
        <v>#REF!</v>
      </c>
      <c r="X70" s="60" t="str">
        <f>IF(OR($G70="Fuel Use",$G70="Fuel Use and Vehicle Distance"),VLOOKUP($M70,INDIRECT("Ref_EF_ByFuel"&amp;"_"&amp;$D70),6,0),IF(AND($G70="Vehicle Distance (e.g. Road Transport)",$D70="UK"),VLOOKUP($H70,Ref_EF_Vehicle_Distance_UK,6,0),IF(AND($G70="Vehicle Distance (e.g. Road Transport)",OR($D70="US",$D70="Other")),VLOOKUP($H70,INDIRECT("Ref_EF_Vehicle_Distance"&amp;"_"&amp;$D70),18,0),IF(AND($G70="Vehicle Distance (e.g. Road Transport)",ISBLANK($N70),ISBLANK($O70)),VLOOKUP($H70,INDIRECT("Ref_EF_Vehicle_Distance"&amp;"_"&amp;$D70),18,0),IF($G70="Weight Distance (e.g. Freight Transport)",VLOOKUP($H70,INDIRECT("Ref_EF_Weight_Distance"&amp;"_"&amp;$D70),6,0),IF($G70="Custom Vehicle",VLOOKUP($H70,Tbl_vehical_Settings,7,0),IF($G70="Custom Fuel",VLOOKUP($M70,Tbl_Fuel_Settings,7,0),$AW70)))))))</f>
        <v>#REF!</v>
      </c>
      <c r="Y70" s="60" t="str">
        <f>IF(OR($G70="Fuel Use",$G70="Fuel Use and Vehicle Distance"),VLOOKUP($M70,INDIRECT("Ref_EF_ByFuel"&amp;"_"&amp;$D70),4,0),IF(AND($G70="Vehicle Distance (e.g. Road Transport)",$D70="UK"),VLOOKUP($H70,Ref_EF_Vehicle_Distance_UK,4,0),IF(AND($G70="Vehicle Distance (e.g. Road Transport)",OR($D70="US",$D70="Other")),VLOOKUP($H70,INDIRECT("Ref_EF_Vehicle_Distance"&amp;"_"&amp;$D70),16,0),IF(AND($G70="Vehicle Distance (e.g. Road Transport)",ISBLANK($N70),ISBLANK($O70)),VLOOKUP($H70,INDIRECT("Ref_EF_Vehicle_Distance"&amp;"_"&amp;$D70),16,0),IF($G70="Weight Distance (e.g. Freight Transport)",VLOOKUP($H70,INDIRECT("Ref_EF_Weight_Distance"&amp;"_"&amp;$D70),4,0),IF($G70="Custom Vehicle",VLOOKUP($H70,Tbl_vehical_Settings,5,0),IF($G70="Custom Fuel",VLOOKUP($M70,Tbl_Fuel_Settings,5,0),$AX70)))))))</f>
        <v>#REF!</v>
      </c>
      <c r="Z70" s="60" t="str">
        <f>IF(OR($G70="Fuel Use",$G70="Fuel Use and Vehicle Distance"),VLOOKUP($M70,INDIRECT("Ref_EF_ByFuel"&amp;"_"&amp;$D70),5,0),IF(AND($G70="Vehicle Distance (e.g. Road Transport)",$D70="UK"),VLOOKUP($H70,Ref_EF_Vehicle_Distance_UK,5,0),IF(AND($G70="Vehicle Distance (e.g. Road Transport)",OR($D70="US",$D70="Other")),VLOOKUP($H70,INDIRECT("Ref_EF_Vehicle_Distance"&amp;"_"&amp;$D70),17,0),IF(AND($G70="Vehicle Distance (e.g. Road Transport)",ISBLANK($N70),ISBLANK($O70)),VLOOKUP($H70,INDIRECT("Ref_EF_Vehicle_Distance"&amp;"_"&amp;$D70),17,0),IF($G70="Weight Distance (e.g. Freight Transport)",VLOOKUP($H70,INDIRECT("Ref_EF_Weight_Distance"&amp;"_"&amp;$D70),5,0),IF($G70="Custom Vehicle",VLOOKUP($H70,Tbl_vehical_Settings,6,0),IF($G70="Custom Fuel",VLOOKUP($M70,Tbl_Fuel_Settings,6,0),$AV70)))))))</f>
        <v>#REF!</v>
      </c>
      <c r="AA70" s="60" t="str">
        <f>IF(OR($G70="Fuel Use",$G70="Fuel Use and Vehicle Distance"),VLOOKUP($M70,INDIRECT("Ref_EF_ByFuel"&amp;"_"&amp;$D70),6,0),IF(AND($G70="Vehicle Distance (e.g. Road Transport)",$D70="UK"),VLOOKUP($H70,Ref_EF_Vehicle_Distance_UK,6,0),IF(AND($G70="Vehicle Distance (e.g. Road Transport)",OR($D70="US",$D70="Other")),VLOOKUP($H70,INDIRECT("Ref_EF_Vehicle_Distance"&amp;"_"&amp;$D70),18,0),IF(AND($G70="Vehicle Distance (e.g. Road Transport)",ISBLANK($N70),ISBLANK($O70)),VLOOKUP($H70,INDIRECT("Ref_EF_Vehicle_Distance"&amp;"_"&amp;$D70),18,0),IF($G70="Weight Distance (e.g. Freight Transport)",VLOOKUP($H70,INDIRECT("Ref_EF_Weight_Distance"&amp;"_"&amp;$D70),6,0),IF($G70="Custom Vehicle",VLOOKUP($H70,Tbl_vehical_Settings,7,0),IF($G70="Custom Fuel",VLOOKUP($M70,Tbl_Fuel_Settings,7,0),$AW70)))))))</f>
        <v>#REF!</v>
      </c>
      <c r="AB70" s="60" t="str">
        <f>IF($G70="Fuel Use",VLOOKUP($H70,INDIRECT("Ref_EF_ByFuel_CH4"&amp;"_"&amp;$D70),3,0),
IF($G70="Fuel Use and Vehicle Distance",VLOOKUP($H70,INDIRECT("Ref_EF_Vehicle_Distance"&amp;"_"&amp;$D70),3,0),IF($G70="Vehicle Distance (e.g. Road Transport)",VLOOKUP($H70,INDIRECT("Ref_EF_Vehicle_Distance"&amp;"_"&amp;$D70),IF($D70="UK",7,3),0),IF($G70="Weight Distance (e.g. Freight Transport)",VLOOKUP(VLOOKUP($H70,INDIRECT("Ref_EF_Weight_Distance"&amp;"_"&amp;$D70),8,0),INDIRECT("Ref_EF_Weight_Distance_CH4"&amp;"_"&amp;$D70),3,0),IF($G70="Custom Vehicle",VLOOKUP($H70,Tbl_vehical_Settings,3,0),IF($G70="Custom Fuel",VLOOKUP($M70,Tbl_Fuel_Settings,3,0),VLOOKUP($H70,INDIRECT("Ref_EF_Public_Transport"&amp;"_"&amp;$D70),7,0)))))))</f>
        <v>#REF!</v>
      </c>
      <c r="AC70" s="60" t="str">
        <f>IF($G70="Fuel Use",VLOOKUP($H70,INDIRECT("Ref_EF_ByFuel_CH4"&amp;"_"&amp;$D70),4,0),
IF($G70="Fuel Use and Vehicle Distance",VLOOKUP($H70,INDIRECT("Ref_EF_Vehicle_Distance"&amp;"_"&amp;$D70),4,0),IF($G70="Vehicle Distance (e.g. Road Transport)",VLOOKUP($H70,INDIRECT("Ref_EF_Vehicle_Distance"&amp;"_"&amp;$D70),IF($D70="UK",8,4),0),IF($G70="Weight Distance (e.g. Freight Transport)",VLOOKUP(VLOOKUP($H70,INDIRECT("Ref_EF_Weight_Distance"&amp;"_"&amp;$D70),8,0),INDIRECT("Ref_EF_Weight_Distance_CH4"&amp;"_"&amp;$D70),4,0),IF($G70="Custom Vehicle",VLOOKUP($H70,Tbl_vehical_Settings,6,0),IF($G70="Custom Fuel",VLOOKUP($M70,Tbl_Fuel_Settings,6,0),VLOOKUP($H70,INDIRECT("Ref_EF_Public_Transport"&amp;"_"&amp;$D70),8,0)))))))</f>
        <v>#REF!</v>
      </c>
      <c r="AD70" s="60" t="str">
        <f>IF($G70="Fuel Use",VLOOKUP($H70,INDIRECT("Ref_EF_ByFuel_CH4"&amp;"_"&amp;$D70),5,0),
IF($G70="Fuel Use and Vehicle Distance",VLOOKUP($H70,INDIRECT("Ref_EF_Vehicle_Distance"&amp;"_"&amp;$D70),5,0),IF($G70="Vehicle Distance (e.g. Road Transport)",VLOOKUP($H70,INDIRECT("Ref_EF_Vehicle_Distance"&amp;"_"&amp;$D70),IF($D70="UK",9,5),0),IF($G70="Weight Distance (e.g. Freight Transport)",VLOOKUP(VLOOKUP($H70,INDIRECT("Ref_EF_Weight_Distance"&amp;"_"&amp;$D70),8,0),INDIRECT("Ref_EF_Weight_Distance_CH4"&amp;"_"&amp;$D70),5,0),IF($G70="Custom Vehicle",VLOOKUP($H70,Tbl_vehical_Settings,7,0),IF($G70="Custom Fuel",VLOOKUP($M70,Tbl_Fuel_Settings,7,0),VLOOKUP($H70,INDIRECT("Ref_EF_Public_Transport"&amp;"_"&amp;$D70),9,0)))))))</f>
        <v>#REF!</v>
      </c>
      <c r="AE70" s="60" t="str">
        <f>IF($G70="Fuel Use",VLOOKUP($H70,INDIRECT("Ref_EF_ByFuel_CH4"&amp;"_"&amp;$D70),6,0),
IF($G70="Fuel Use and Vehicle Distance",VLOOKUP($H70,INDIRECT("Ref_EF_Vehicle_Distance"&amp;"_"&amp;$D70),6,0),IF($G70="Vehicle Distance (e.g. Road Transport)",VLOOKUP($H70,INDIRECT("Ref_EF_Vehicle_Distance"&amp;"_"&amp;$D70),IF($D70="UK",10,6),0),IF($G70="Weight Distance (e.g. Freight Transport)",VLOOKUP(VLOOKUP($H70,INDIRECT("Ref_EF_Weight_Distance"&amp;"_"&amp;$D70),8,0),INDIRECT("Ref_EF_Weight_Distance_CH4"&amp;"_"&amp;$D70),6,0),IF($G70="Custom Vehicle",VLOOKUP($H70,Tbl_vehical_Settings,4,0),IF($G70="Custom Fuel",VLOOKUP($M70,Tbl_Fuel_Settings,4,0),VLOOKUP($H70,INDIRECT("Ref_EF_Public_Transport"&amp;"_"&amp;$D70),10,0)))))))</f>
        <v>#REF!</v>
      </c>
      <c r="AF70" s="60" t="str">
        <f>IF($G70="Fuel Use",VLOOKUP($H70,INDIRECT("Ref_EF_ByFuel_CH4"&amp;"_"&amp;$D70),7,0),
IF($G70="Fuel Use and Vehicle Distance",VLOOKUP($H70,INDIRECT("Ref_EF_Vehicle_Distance"&amp;"_"&amp;$D70),7,0),IF($G70="Vehicle Distance (e.g. Road Transport)",VLOOKUP($H70,INDIRECT("Ref_EF_Vehicle_Distance"&amp;"_"&amp;$D70),IF($D70="UK",11,7),0),IF($G70="Weight Distance (e.g. Freight Transport)",VLOOKUP(VLOOKUP($H70,INDIRECT("Ref_EF_Weight_Distance"&amp;"_"&amp;$D70),8,0),INDIRECT("Ref_EF_Weight_Distance_CH4"&amp;"_"&amp;$D70),7,0),IF($G70="Custom Vehicle",VLOOKUP($H70,Tbl_vehical_Settings,6,0),IF($G70="Custom Fuel",VLOOKUP($M70,Tbl_Fuel_Settings,6,0),VLOOKUP($H70,INDIRECT("Ref_EF_Public_Transport"&amp;"_"&amp;$D70),11,0)))))))</f>
        <v>#REF!</v>
      </c>
      <c r="AG70" s="60" t="str">
        <f>IF($G70="Fuel Use",VLOOKUP($H70,INDIRECT("Ref_EF_ByFuel_CH4"&amp;"_"&amp;$D70),8,0),
IF($G70="Fuel Use and Vehicle Distance",VLOOKUP($H70,INDIRECT("Ref_EF_Vehicle_Distance"&amp;"_"&amp;$D70),8,0),IF($G70="Vehicle Distance (e.g. Road Transport)",VLOOKUP($H70,INDIRECT("Ref_EF_Vehicle_Distance"&amp;"_"&amp;$D70),IF($D70="UK",12,8),0),IF($G70="Weight Distance (e.g. Freight Transport)",VLOOKUP(VLOOKUP($H70,INDIRECT("Ref_EF_Weight_Distance"&amp;"_"&amp;$D70),8,0),INDIRECT("Ref_EF_Weight_Distance_CH4"&amp;"_"&amp;$D70),8,0),IF($G70="Custom Vehicle",VLOOKUP($H70,Tbl_vehical_Settings,7,0),IF($G70="Custom Fuel",VLOOKUP($M70,Tbl_Fuel_Settings,7,0),VLOOKUP($H70,INDIRECT("Ref_EF_Public_Transport"&amp;"_"&amp;$D70),12,0)))))))</f>
        <v>#REF!</v>
      </c>
      <c r="AH70" s="60" t="str">
        <f t="array" ref="AH70">INDEX(Ref_Master_Unit_Table,MATCH($W70,REF_To_Unit,0),MATCH('Reference - Lookup and Unit'!$A$11,Ref_From_Units,0))</f>
        <v>#REF!</v>
      </c>
      <c r="AI70" s="60" t="str">
        <f t="array" ref="AI70">INDEX(Ref_Master_Unit_Table,MATCH(IF(AND($D70="UK",$G70="Vehicle Distance (e.g. Road Transport)"),$L70,IF(ISBLANK($O70),$L70,$O70)),Ref_From_Units,0),MATCH($X70,REF_To_Unit,0))</f>
        <v>#N/A</v>
      </c>
      <c r="AJ70" s="60" t="str">
        <f t="array" ref="AJ70">INDEX(Ref_Master_Unit_Table,MATCH($Z70,REF_To_Unit,0),MATCH('Reference - Lookup and Unit'!$A$11,Ref_From_Units,0))</f>
        <v>#REF!</v>
      </c>
      <c r="AK70" s="60" t="str">
        <f t="array" ref="AK70">INDEX(Ref_Master_Unit_Table,MATCH(IF(AND($D70="UK",$G70="Vehicle Distance (e.g. Road Transport)"),$L70,IF(ISBLANK($O70),$L70,$O70)),Ref_From_Units,0),MATCH($AA70,REF_To_Unit,0))</f>
        <v>#N/A</v>
      </c>
      <c r="AL70" s="60" t="str">
        <f t="array" ref="AL70">INDEX(Ref_Master_Unit_Table,MATCH($AC70,REF_To_Unit,0),MATCH('Reference - Lookup and Unit'!$A$11,Ref_From_Units,0))</f>
        <v>#REF!</v>
      </c>
      <c r="AM70" s="60" t="str">
        <f t="array" ref="AM70">INDEX(Ref_Master_Unit_Table,MATCH(IF(OR($G70="Fuel Use",$G70="Custom Fuel"),$O70,$L70),Ref_From_Units,0),MATCH($AD70,REF_To_Unit,0))</f>
        <v>#N/A</v>
      </c>
      <c r="AN70" s="60" t="str">
        <f t="array" ref="AN70">INDEX(Ref_Master_Unit_Table,MATCH($AF70,REF_To_Unit,0),MATCH('Reference - Lookup and Unit'!$A$11,Ref_From_Units,0))</f>
        <v>#REF!</v>
      </c>
      <c r="AO70" s="60" t="str">
        <f t="array" ref="AO70">INDEX(Ref_Master_Unit_Table,MATCH(IF(OR($G70="Fuel Use",$G70="Custom Fuel"),$O70,$L70),Ref_From_Units,0),MATCH($AD70,REF_To_Unit,0))</f>
        <v>#N/A</v>
      </c>
      <c r="AP70" s="60" t="str">
        <f>VLOOKUP("CO2",INDIRECT(IF(Setting_IPCC_GWP_VERSION="1995 IPCC Second Assessment Report (SAR)","Ref_EF_IPCC_GWP_95",IF(Setting_IPCC_GWP_VERSION="2001 IPCC Third Assessment Report (TAR)","Ref_EF_IPCC_GWP_2001","Ref_EF_IPCC_GWP_2007"))),2,0)</f>
        <v>1.0000000000</v>
      </c>
      <c r="AQ7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0" s="61" t="str">
        <f>VLOOKUP("Biofuel CO2",INDIRECT(IF(Setting_IPCC_GWP_VERSION="1995 IPCC Second Assessment Report (SAR)","Ref_EF_IPCC_GWP_95",IF(Setting_IPCC_GWP_VERSION="2001 IPCC Third Assessment Report (TAR)","Ref_EF_IPCC_GWP_2001","Ref_EF_IPCC_GWP_2007"))),2,0)</f>
        <v>1.0000000000</v>
      </c>
      <c r="AT70" s="62" t="str">
        <f t="shared" si="6"/>
        <v>Ref_DD_vehicle_Passenger_</v>
      </c>
      <c r="AU70" s="62" t="str">
        <f t="shared" si="7"/>
        <v>#REF!</v>
      </c>
      <c r="AV70" s="62" t="str">
        <f t="shared" si="8"/>
        <v>#REF!</v>
      </c>
      <c r="AW70" s="62" t="str">
        <f t="shared" si="9"/>
        <v>#REF!</v>
      </c>
      <c r="AX70" s="62" t="str">
        <f t="shared" si="10"/>
        <v>#REF!</v>
      </c>
      <c r="AY70" s="62" t="str">
        <f t="shared" si="11"/>
        <v>FALSE</v>
      </c>
      <c r="AZ70" s="62" t="str">
        <f t="shared" si="12"/>
        <v/>
      </c>
      <c r="BA70" s="62" t="str">
        <f t="shared" si="13"/>
        <v/>
      </c>
      <c r="BB70" s="62" t="str">
        <f t="shared" si="14"/>
        <v/>
      </c>
      <c r="BC70" s="62" t="str">
        <f t="shared" si="15"/>
        <v/>
      </c>
      <c r="BD70" s="62" t="str">
        <f t="shared" si="16"/>
        <v/>
      </c>
      <c r="BE70" s="62" t="str">
        <f t="shared" si="17"/>
        <v/>
      </c>
      <c r="BF70" s="62" t="str">
        <f t="shared" si="18"/>
        <v/>
      </c>
      <c r="BG70" s="62" t="str">
        <f t="shared" si="19"/>
        <v/>
      </c>
      <c r="BH70" s="62" t="str">
        <f t="shared" si="20"/>
        <v/>
      </c>
      <c r="BI70" s="62" t="str">
        <f t="shared" si="21"/>
        <v/>
      </c>
      <c r="BJ70" s="62" t="str">
        <f t="shared" si="22"/>
        <v/>
      </c>
      <c r="BK70" s="62" t="str">
        <f t="shared" si="23"/>
        <v/>
      </c>
      <c r="BL70" s="62" t="str">
        <f t="shared" si="24"/>
        <v/>
      </c>
      <c r="BM70" s="63" t="str">
        <f t="shared" si="25"/>
        <v/>
      </c>
      <c r="BN70" s="62" t="str">
        <f t="shared" si="26"/>
        <v/>
      </c>
      <c r="BO70" s="62" t="str">
        <f t="shared" si="27"/>
        <v/>
      </c>
      <c r="BP70" s="62" t="str">
        <f t="shared" si="28"/>
        <v/>
      </c>
      <c r="BQ70" s="62" t="str">
        <f t="shared" si="29"/>
        <v/>
      </c>
      <c r="BR70" s="62" t="str">
        <f t="shared" si="30"/>
        <v/>
      </c>
      <c r="BS70" s="62" t="str">
        <f t="shared" si="31"/>
        <v/>
      </c>
      <c r="BT70" s="62" t="str">
        <f t="shared" si="32"/>
        <v/>
      </c>
      <c r="BU70" s="62" t="str">
        <f t="shared" si="33"/>
        <v/>
      </c>
      <c r="BV70" s="62" t="str">
        <f t="shared" si="34"/>
        <v/>
      </c>
      <c r="BW70" s="62" t="str">
        <f t="shared" si="35"/>
        <v/>
      </c>
      <c r="BX70" s="62" t="str">
        <f t="shared" si="36"/>
        <v/>
      </c>
      <c r="BY70" s="62" t="str">
        <f t="shared" si="37"/>
        <v/>
      </c>
      <c r="BZ70" s="62" t="str">
        <f t="shared" si="38"/>
        <v/>
      </c>
      <c r="CA70" s="62" t="str">
        <f t="shared" si="39"/>
        <v/>
      </c>
      <c r="CB70" s="62" t="str">
        <f t="shared" si="40"/>
        <v/>
      </c>
      <c r="CC70" s="62" t="str">
        <f t="shared" si="41"/>
        <v/>
      </c>
      <c r="CD70" s="62" t="str">
        <f t="shared" si="42"/>
        <v/>
      </c>
      <c r="CE70" s="62" t="str">
        <f t="shared" si="43"/>
        <v/>
      </c>
      <c r="CF70" s="62" t="str">
        <f t="shared" si="44"/>
        <v/>
      </c>
      <c r="CG70" s="62" t="str">
        <f t="shared" si="45"/>
        <v/>
      </c>
      <c r="CH70" s="62" t="str">
        <f t="shared" si="46"/>
        <v/>
      </c>
      <c r="CI70" s="62" t="str">
        <f t="shared" si="47"/>
        <v/>
      </c>
      <c r="CJ70" s="62" t="str">
        <f t="shared" si="48"/>
        <v/>
      </c>
      <c r="CK70" s="62" t="str">
        <f t="shared" si="49"/>
        <v/>
      </c>
      <c r="CL70" s="62" t="str">
        <f t="shared" si="50"/>
        <v/>
      </c>
      <c r="CM70" s="62" t="str">
        <f t="shared" si="51"/>
        <v/>
      </c>
      <c r="CN70" s="62" t="str">
        <f t="shared" si="52"/>
        <v/>
      </c>
      <c r="CO70" s="62" t="str">
        <f t="shared" si="53"/>
        <v/>
      </c>
      <c r="CP70" s="64" t="str">
        <f t="shared" si="54"/>
        <v>Ref_DD_DistanceUnit</v>
      </c>
      <c r="CQ70" s="62" t="str">
        <f t="shared" si="55"/>
        <v/>
      </c>
      <c r="CR70" s="64" t="str">
        <f t="shared" si="56"/>
        <v/>
      </c>
      <c r="CS70" s="65"/>
      <c r="CT70" s="8"/>
      <c r="CU70" s="8"/>
      <c r="CV70" s="8"/>
      <c r="CW70" s="8"/>
      <c r="CX70" s="8"/>
      <c r="CY70" s="8"/>
      <c r="CZ70" s="8"/>
      <c r="DA70" s="8"/>
      <c r="DB70" s="8"/>
      <c r="DC70" s="8"/>
      <c r="DD70" s="8"/>
      <c r="DE70" s="8"/>
      <c r="DF70" s="8"/>
      <c r="DG70" s="8"/>
      <c r="DH70" s="8"/>
      <c r="DI70" s="8"/>
      <c r="DJ70" s="8"/>
      <c r="DK70" s="8"/>
      <c r="DL70" s="8"/>
    </row>
    <row r="71" ht="18.0" customHeight="1">
      <c r="A71" s="8"/>
      <c r="B71" s="87"/>
      <c r="C71" s="79"/>
      <c r="D71" s="79"/>
      <c r="E71" s="79"/>
      <c r="F71" s="79"/>
      <c r="G71" s="79"/>
      <c r="H71" s="79"/>
      <c r="I71" s="80"/>
      <c r="J71" s="80"/>
      <c r="K71" s="80"/>
      <c r="L71" s="79"/>
      <c r="M71" s="79"/>
      <c r="N71" s="80"/>
      <c r="O71" s="79"/>
      <c r="P71" s="81"/>
      <c r="Q71" s="82" t="str">
        <f t="shared" si="1"/>
        <v/>
      </c>
      <c r="R71" s="82" t="str">
        <f t="shared" si="2"/>
        <v/>
      </c>
      <c r="S71" s="82" t="str">
        <f t="shared" si="3"/>
        <v/>
      </c>
      <c r="T71" s="82" t="str">
        <f t="shared" si="4"/>
        <v>0</v>
      </c>
      <c r="U71" s="83" t="str">
        <f t="shared" si="5"/>
        <v/>
      </c>
      <c r="V71" s="60" t="str">
        <f>IF(OR($G71="Fuel Use",$G71="Fuel Use and Vehicle Distance"),VLOOKUP($M71,INDIRECT("Ref_EF_ByFuel"&amp;"_"&amp;$D71),3,0),IF(AND($G71="Vehicle Distance (e.g. Road Transport)",$D71="UK"),VLOOKUP($H71,Ref_EF_Vehicle_Distance_UK,3,0),IF(AND($G71="Vehicle Distance (e.g. Road Transport)",OR($D71="US",$D71="Other")),VLOOKUP($H71,INDIRECT("Ref_EF_Vehicle_Distance"&amp;"_"&amp;$D71),15,0),IF(AND($G71="Vehicle Distance (e.g. Road Transport)",ISBLANK($N71),ISBLANK($O71)),VLOOKUP($H71,INDIRECT("Ref_EF_Vehicle_Distance"&amp;"_"&amp;$D71),15,0),IF($G71="Weight Distance (e.g. Freight Transport)",VLOOKUP($H71,INDIRECT("Ref_EF_Weight_Distance"&amp;"_"&amp;$D71),3,0),IF($G71="Custom Vehicle",VLOOKUP($H71,Tbl_vehical_Settings,2,0),IF($G71="Custom Fuel",VLOOKUP($M71,Tbl_Fuel_Settings,2,0),$AU71)))))))</f>
        <v>#REF!</v>
      </c>
      <c r="W71" s="60" t="str">
        <f>IF(OR($G71="Fuel Use",$G71="Fuel Use and Vehicle Distance"),VLOOKUP($M71,INDIRECT("Ref_EF_ByFuel"&amp;"_"&amp;$D71),5,0),IF(AND($G71="Vehicle Distance (e.g. Road Transport)",$D71="UK"),VLOOKUP($H71,Ref_EF_Vehicle_Distance_UK,5,0),IF(AND($G71="Vehicle Distance (e.g. Road Transport)",OR($D71="US",$D71="Other")),VLOOKUP($H71,INDIRECT("Ref_EF_Vehicle_Distance"&amp;"_"&amp;$D71),17,0),IF(AND($G71="Vehicle Distance (e.g. Road Transport)",ISBLANK($N71),ISBLANK($O71)),VLOOKUP($H71,INDIRECT("Ref_EF_Vehicle_Distance"&amp;"_"&amp;$D71),17,0),IF($G71="Weight Distance (e.g. Freight Transport)",VLOOKUP($H71,INDIRECT("Ref_EF_Weight_Distance"&amp;"_"&amp;$D71),5,0),IF($G71="Custom Vehicle",VLOOKUP($H71,Tbl_vehical_Settings,6,0),IF($G71="Custom Fuel",VLOOKUP($M71,Tbl_Fuel_Settings,6,0),$AV71)))))))</f>
        <v>#REF!</v>
      </c>
      <c r="X71" s="60" t="str">
        <f>IF(OR($G71="Fuel Use",$G71="Fuel Use and Vehicle Distance"),VLOOKUP($M71,INDIRECT("Ref_EF_ByFuel"&amp;"_"&amp;$D71),6,0),IF(AND($G71="Vehicle Distance (e.g. Road Transport)",$D71="UK"),VLOOKUP($H71,Ref_EF_Vehicle_Distance_UK,6,0),IF(AND($G71="Vehicle Distance (e.g. Road Transport)",OR($D71="US",$D71="Other")),VLOOKUP($H71,INDIRECT("Ref_EF_Vehicle_Distance"&amp;"_"&amp;$D71),18,0),IF(AND($G71="Vehicle Distance (e.g. Road Transport)",ISBLANK($N71),ISBLANK($O71)),VLOOKUP($H71,INDIRECT("Ref_EF_Vehicle_Distance"&amp;"_"&amp;$D71),18,0),IF($G71="Weight Distance (e.g. Freight Transport)",VLOOKUP($H71,INDIRECT("Ref_EF_Weight_Distance"&amp;"_"&amp;$D71),6,0),IF($G71="Custom Vehicle",VLOOKUP($H71,Tbl_vehical_Settings,7,0),IF($G71="Custom Fuel",VLOOKUP($M71,Tbl_Fuel_Settings,7,0),$AW71)))))))</f>
        <v>#REF!</v>
      </c>
      <c r="Y71" s="60" t="str">
        <f>IF(OR($G71="Fuel Use",$G71="Fuel Use and Vehicle Distance"),VLOOKUP($M71,INDIRECT("Ref_EF_ByFuel"&amp;"_"&amp;$D71),4,0),IF(AND($G71="Vehicle Distance (e.g. Road Transport)",$D71="UK"),VLOOKUP($H71,Ref_EF_Vehicle_Distance_UK,4,0),IF(AND($G71="Vehicle Distance (e.g. Road Transport)",OR($D71="US",$D71="Other")),VLOOKUP($H71,INDIRECT("Ref_EF_Vehicle_Distance"&amp;"_"&amp;$D71),16,0),IF(AND($G71="Vehicle Distance (e.g. Road Transport)",ISBLANK($N71),ISBLANK($O71)),VLOOKUP($H71,INDIRECT("Ref_EF_Vehicle_Distance"&amp;"_"&amp;$D71),16,0),IF($G71="Weight Distance (e.g. Freight Transport)",VLOOKUP($H71,INDIRECT("Ref_EF_Weight_Distance"&amp;"_"&amp;$D71),4,0),IF($G71="Custom Vehicle",VLOOKUP($H71,Tbl_vehical_Settings,5,0),IF($G71="Custom Fuel",VLOOKUP($M71,Tbl_Fuel_Settings,5,0),$AX71)))))))</f>
        <v>#REF!</v>
      </c>
      <c r="Z71" s="60" t="str">
        <f>IF(OR($G71="Fuel Use",$G71="Fuel Use and Vehicle Distance"),VLOOKUP($M71,INDIRECT("Ref_EF_ByFuel"&amp;"_"&amp;$D71),5,0),IF(AND($G71="Vehicle Distance (e.g. Road Transport)",$D71="UK"),VLOOKUP($H71,Ref_EF_Vehicle_Distance_UK,5,0),IF(AND($G71="Vehicle Distance (e.g. Road Transport)",OR($D71="US",$D71="Other")),VLOOKUP($H71,INDIRECT("Ref_EF_Vehicle_Distance"&amp;"_"&amp;$D71),17,0),IF(AND($G71="Vehicle Distance (e.g. Road Transport)",ISBLANK($N71),ISBLANK($O71)),VLOOKUP($H71,INDIRECT("Ref_EF_Vehicle_Distance"&amp;"_"&amp;$D71),17,0),IF($G71="Weight Distance (e.g. Freight Transport)",VLOOKUP($H71,INDIRECT("Ref_EF_Weight_Distance"&amp;"_"&amp;$D71),5,0),IF($G71="Custom Vehicle",VLOOKUP($H71,Tbl_vehical_Settings,6,0),IF($G71="Custom Fuel",VLOOKUP($M71,Tbl_Fuel_Settings,6,0),$AV71)))))))</f>
        <v>#REF!</v>
      </c>
      <c r="AA71" s="60" t="str">
        <f>IF(OR($G71="Fuel Use",$G71="Fuel Use and Vehicle Distance"),VLOOKUP($M71,INDIRECT("Ref_EF_ByFuel"&amp;"_"&amp;$D71),6,0),IF(AND($G71="Vehicle Distance (e.g. Road Transport)",$D71="UK"),VLOOKUP($H71,Ref_EF_Vehicle_Distance_UK,6,0),IF(AND($G71="Vehicle Distance (e.g. Road Transport)",OR($D71="US",$D71="Other")),VLOOKUP($H71,INDIRECT("Ref_EF_Vehicle_Distance"&amp;"_"&amp;$D71),18,0),IF(AND($G71="Vehicle Distance (e.g. Road Transport)",ISBLANK($N71),ISBLANK($O71)),VLOOKUP($H71,INDIRECT("Ref_EF_Vehicle_Distance"&amp;"_"&amp;$D71),18,0),IF($G71="Weight Distance (e.g. Freight Transport)",VLOOKUP($H71,INDIRECT("Ref_EF_Weight_Distance"&amp;"_"&amp;$D71),6,0),IF($G71="Custom Vehicle",VLOOKUP($H71,Tbl_vehical_Settings,7,0),IF($G71="Custom Fuel",VLOOKUP($M71,Tbl_Fuel_Settings,7,0),$AW71)))))))</f>
        <v>#REF!</v>
      </c>
      <c r="AB71" s="60" t="str">
        <f>IF($G71="Fuel Use",VLOOKUP($H71,INDIRECT("Ref_EF_ByFuel_CH4"&amp;"_"&amp;$D71),3,0),
IF($G71="Fuel Use and Vehicle Distance",VLOOKUP($H71,INDIRECT("Ref_EF_Vehicle_Distance"&amp;"_"&amp;$D71),3,0),IF($G71="Vehicle Distance (e.g. Road Transport)",VLOOKUP($H71,INDIRECT("Ref_EF_Vehicle_Distance"&amp;"_"&amp;$D71),IF($D71="UK",7,3),0),IF($G71="Weight Distance (e.g. Freight Transport)",VLOOKUP(VLOOKUP($H71,INDIRECT("Ref_EF_Weight_Distance"&amp;"_"&amp;$D71),8,0),INDIRECT("Ref_EF_Weight_Distance_CH4"&amp;"_"&amp;$D71),3,0),IF($G71="Custom Vehicle",VLOOKUP($H71,Tbl_vehical_Settings,3,0),IF($G71="Custom Fuel",VLOOKUP($M71,Tbl_Fuel_Settings,3,0),VLOOKUP($H71,INDIRECT("Ref_EF_Public_Transport"&amp;"_"&amp;$D71),7,0)))))))</f>
        <v>#REF!</v>
      </c>
      <c r="AC71" s="60" t="str">
        <f>IF($G71="Fuel Use",VLOOKUP($H71,INDIRECT("Ref_EF_ByFuel_CH4"&amp;"_"&amp;$D71),4,0),
IF($G71="Fuel Use and Vehicle Distance",VLOOKUP($H71,INDIRECT("Ref_EF_Vehicle_Distance"&amp;"_"&amp;$D71),4,0),IF($G71="Vehicle Distance (e.g. Road Transport)",VLOOKUP($H71,INDIRECT("Ref_EF_Vehicle_Distance"&amp;"_"&amp;$D71),IF($D71="UK",8,4),0),IF($G71="Weight Distance (e.g. Freight Transport)",VLOOKUP(VLOOKUP($H71,INDIRECT("Ref_EF_Weight_Distance"&amp;"_"&amp;$D71),8,0),INDIRECT("Ref_EF_Weight_Distance_CH4"&amp;"_"&amp;$D71),4,0),IF($G71="Custom Vehicle",VLOOKUP($H71,Tbl_vehical_Settings,6,0),IF($G71="Custom Fuel",VLOOKUP($M71,Tbl_Fuel_Settings,6,0),VLOOKUP($H71,INDIRECT("Ref_EF_Public_Transport"&amp;"_"&amp;$D71),8,0)))))))</f>
        <v>#REF!</v>
      </c>
      <c r="AD71" s="60" t="str">
        <f>IF($G71="Fuel Use",VLOOKUP($H71,INDIRECT("Ref_EF_ByFuel_CH4"&amp;"_"&amp;$D71),5,0),
IF($G71="Fuel Use and Vehicle Distance",VLOOKUP($H71,INDIRECT("Ref_EF_Vehicle_Distance"&amp;"_"&amp;$D71),5,0),IF($G71="Vehicle Distance (e.g. Road Transport)",VLOOKUP($H71,INDIRECT("Ref_EF_Vehicle_Distance"&amp;"_"&amp;$D71),IF($D71="UK",9,5),0),IF($G71="Weight Distance (e.g. Freight Transport)",VLOOKUP(VLOOKUP($H71,INDIRECT("Ref_EF_Weight_Distance"&amp;"_"&amp;$D71),8,0),INDIRECT("Ref_EF_Weight_Distance_CH4"&amp;"_"&amp;$D71),5,0),IF($G71="Custom Vehicle",VLOOKUP($H71,Tbl_vehical_Settings,7,0),IF($G71="Custom Fuel",VLOOKUP($M71,Tbl_Fuel_Settings,7,0),VLOOKUP($H71,INDIRECT("Ref_EF_Public_Transport"&amp;"_"&amp;$D71),9,0)))))))</f>
        <v>#REF!</v>
      </c>
      <c r="AE71" s="60" t="str">
        <f>IF($G71="Fuel Use",VLOOKUP($H71,INDIRECT("Ref_EF_ByFuel_CH4"&amp;"_"&amp;$D71),6,0),
IF($G71="Fuel Use and Vehicle Distance",VLOOKUP($H71,INDIRECT("Ref_EF_Vehicle_Distance"&amp;"_"&amp;$D71),6,0),IF($G71="Vehicle Distance (e.g. Road Transport)",VLOOKUP($H71,INDIRECT("Ref_EF_Vehicle_Distance"&amp;"_"&amp;$D71),IF($D71="UK",10,6),0),IF($G71="Weight Distance (e.g. Freight Transport)",VLOOKUP(VLOOKUP($H71,INDIRECT("Ref_EF_Weight_Distance"&amp;"_"&amp;$D71),8,0),INDIRECT("Ref_EF_Weight_Distance_CH4"&amp;"_"&amp;$D71),6,0),IF($G71="Custom Vehicle",VLOOKUP($H71,Tbl_vehical_Settings,4,0),IF($G71="Custom Fuel",VLOOKUP($M71,Tbl_Fuel_Settings,4,0),VLOOKUP($H71,INDIRECT("Ref_EF_Public_Transport"&amp;"_"&amp;$D71),10,0)))))))</f>
        <v>#REF!</v>
      </c>
      <c r="AF71" s="60" t="str">
        <f>IF($G71="Fuel Use",VLOOKUP($H71,INDIRECT("Ref_EF_ByFuel_CH4"&amp;"_"&amp;$D71),7,0),
IF($G71="Fuel Use and Vehicle Distance",VLOOKUP($H71,INDIRECT("Ref_EF_Vehicle_Distance"&amp;"_"&amp;$D71),7,0),IF($G71="Vehicle Distance (e.g. Road Transport)",VLOOKUP($H71,INDIRECT("Ref_EF_Vehicle_Distance"&amp;"_"&amp;$D71),IF($D71="UK",11,7),0),IF($G71="Weight Distance (e.g. Freight Transport)",VLOOKUP(VLOOKUP($H71,INDIRECT("Ref_EF_Weight_Distance"&amp;"_"&amp;$D71),8,0),INDIRECT("Ref_EF_Weight_Distance_CH4"&amp;"_"&amp;$D71),7,0),IF($G71="Custom Vehicle",VLOOKUP($H71,Tbl_vehical_Settings,6,0),IF($G71="Custom Fuel",VLOOKUP($M71,Tbl_Fuel_Settings,6,0),VLOOKUP($H71,INDIRECT("Ref_EF_Public_Transport"&amp;"_"&amp;$D71),11,0)))))))</f>
        <v>#REF!</v>
      </c>
      <c r="AG71" s="60" t="str">
        <f>IF($G71="Fuel Use",VLOOKUP($H71,INDIRECT("Ref_EF_ByFuel_CH4"&amp;"_"&amp;$D71),8,0),
IF($G71="Fuel Use and Vehicle Distance",VLOOKUP($H71,INDIRECT("Ref_EF_Vehicle_Distance"&amp;"_"&amp;$D71),8,0),IF($G71="Vehicle Distance (e.g. Road Transport)",VLOOKUP($H71,INDIRECT("Ref_EF_Vehicle_Distance"&amp;"_"&amp;$D71),IF($D71="UK",12,8),0),IF($G71="Weight Distance (e.g. Freight Transport)",VLOOKUP(VLOOKUP($H71,INDIRECT("Ref_EF_Weight_Distance"&amp;"_"&amp;$D71),8,0),INDIRECT("Ref_EF_Weight_Distance_CH4"&amp;"_"&amp;$D71),8,0),IF($G71="Custom Vehicle",VLOOKUP($H71,Tbl_vehical_Settings,7,0),IF($G71="Custom Fuel",VLOOKUP($M71,Tbl_Fuel_Settings,7,0),VLOOKUP($H71,INDIRECT("Ref_EF_Public_Transport"&amp;"_"&amp;$D71),12,0)))))))</f>
        <v>#REF!</v>
      </c>
      <c r="AH71" s="60" t="str">
        <f t="array" ref="AH71">INDEX(Ref_Master_Unit_Table,MATCH($W71,REF_To_Unit,0),MATCH('Reference - Lookup and Unit'!$A$11,Ref_From_Units,0))</f>
        <v>#REF!</v>
      </c>
      <c r="AI71" s="60" t="str">
        <f t="array" ref="AI71">INDEX(Ref_Master_Unit_Table,MATCH(IF(AND($D71="UK",$G71="Vehicle Distance (e.g. Road Transport)"),$L71,IF(ISBLANK($O71),$L71,$O71)),Ref_From_Units,0),MATCH($X71,REF_To_Unit,0))</f>
        <v>#N/A</v>
      </c>
      <c r="AJ71" s="60" t="str">
        <f t="array" ref="AJ71">INDEX(Ref_Master_Unit_Table,MATCH($Z71,REF_To_Unit,0),MATCH('Reference - Lookup and Unit'!$A$11,Ref_From_Units,0))</f>
        <v>#REF!</v>
      </c>
      <c r="AK71" s="60" t="str">
        <f t="array" ref="AK71">INDEX(Ref_Master_Unit_Table,MATCH(IF(AND($D71="UK",$G71="Vehicle Distance (e.g. Road Transport)"),$L71,IF(ISBLANK($O71),$L71,$O71)),Ref_From_Units,0),MATCH($AA71,REF_To_Unit,0))</f>
        <v>#N/A</v>
      </c>
      <c r="AL71" s="60" t="str">
        <f t="array" ref="AL71">INDEX(Ref_Master_Unit_Table,MATCH($AC71,REF_To_Unit,0),MATCH('Reference - Lookup and Unit'!$A$11,Ref_From_Units,0))</f>
        <v>#REF!</v>
      </c>
      <c r="AM71" s="60" t="str">
        <f t="array" ref="AM71">INDEX(Ref_Master_Unit_Table,MATCH(IF(OR($G71="Fuel Use",$G71="Custom Fuel"),$O71,$L71),Ref_From_Units,0),MATCH($AD71,REF_To_Unit,0))</f>
        <v>#N/A</v>
      </c>
      <c r="AN71" s="60" t="str">
        <f t="array" ref="AN71">INDEX(Ref_Master_Unit_Table,MATCH($AF71,REF_To_Unit,0),MATCH('Reference - Lookup and Unit'!$A$11,Ref_From_Units,0))</f>
        <v>#REF!</v>
      </c>
      <c r="AO71" s="60" t="str">
        <f t="array" ref="AO71">INDEX(Ref_Master_Unit_Table,MATCH(IF(OR($G71="Fuel Use",$G71="Custom Fuel"),$O71,$L71),Ref_From_Units,0),MATCH($AD71,REF_To_Unit,0))</f>
        <v>#N/A</v>
      </c>
      <c r="AP71" s="60" t="str">
        <f>VLOOKUP("CO2",INDIRECT(IF(Setting_IPCC_GWP_VERSION="1995 IPCC Second Assessment Report (SAR)","Ref_EF_IPCC_GWP_95",IF(Setting_IPCC_GWP_VERSION="2001 IPCC Third Assessment Report (TAR)","Ref_EF_IPCC_GWP_2001","Ref_EF_IPCC_GWP_2007"))),2,0)</f>
        <v>1.0000000000</v>
      </c>
      <c r="AQ7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1" s="61" t="str">
        <f>VLOOKUP("Biofuel CO2",INDIRECT(IF(Setting_IPCC_GWP_VERSION="1995 IPCC Second Assessment Report (SAR)","Ref_EF_IPCC_GWP_95",IF(Setting_IPCC_GWP_VERSION="2001 IPCC Third Assessment Report (TAR)","Ref_EF_IPCC_GWP_2001","Ref_EF_IPCC_GWP_2007"))),2,0)</f>
        <v>1.0000000000</v>
      </c>
      <c r="AT71" s="62" t="str">
        <f t="shared" si="6"/>
        <v>Ref_DD_vehicle_Passenger_</v>
      </c>
      <c r="AU71" s="62" t="str">
        <f t="shared" si="7"/>
        <v>#REF!</v>
      </c>
      <c r="AV71" s="62" t="str">
        <f t="shared" si="8"/>
        <v>#REF!</v>
      </c>
      <c r="AW71" s="62" t="str">
        <f t="shared" si="9"/>
        <v>#REF!</v>
      </c>
      <c r="AX71" s="62" t="str">
        <f t="shared" si="10"/>
        <v>#REF!</v>
      </c>
      <c r="AY71" s="62" t="str">
        <f t="shared" si="11"/>
        <v>FALSE</v>
      </c>
      <c r="AZ71" s="62" t="str">
        <f t="shared" si="12"/>
        <v/>
      </c>
      <c r="BA71" s="62" t="str">
        <f t="shared" si="13"/>
        <v/>
      </c>
      <c r="BB71" s="62" t="str">
        <f t="shared" si="14"/>
        <v/>
      </c>
      <c r="BC71" s="62" t="str">
        <f t="shared" si="15"/>
        <v/>
      </c>
      <c r="BD71" s="62" t="str">
        <f t="shared" si="16"/>
        <v/>
      </c>
      <c r="BE71" s="62" t="str">
        <f t="shared" si="17"/>
        <v/>
      </c>
      <c r="BF71" s="62" t="str">
        <f t="shared" si="18"/>
        <v/>
      </c>
      <c r="BG71" s="62" t="str">
        <f t="shared" si="19"/>
        <v/>
      </c>
      <c r="BH71" s="62" t="str">
        <f t="shared" si="20"/>
        <v/>
      </c>
      <c r="BI71" s="62" t="str">
        <f t="shared" si="21"/>
        <v/>
      </c>
      <c r="BJ71" s="62" t="str">
        <f t="shared" si="22"/>
        <v/>
      </c>
      <c r="BK71" s="62" t="str">
        <f t="shared" si="23"/>
        <v/>
      </c>
      <c r="BL71" s="62" t="str">
        <f t="shared" si="24"/>
        <v/>
      </c>
      <c r="BM71" s="63" t="str">
        <f t="shared" si="25"/>
        <v/>
      </c>
      <c r="BN71" s="62" t="str">
        <f t="shared" si="26"/>
        <v/>
      </c>
      <c r="BO71" s="62" t="str">
        <f t="shared" si="27"/>
        <v/>
      </c>
      <c r="BP71" s="62" t="str">
        <f t="shared" si="28"/>
        <v/>
      </c>
      <c r="BQ71" s="62" t="str">
        <f t="shared" si="29"/>
        <v/>
      </c>
      <c r="BR71" s="62" t="str">
        <f t="shared" si="30"/>
        <v/>
      </c>
      <c r="BS71" s="62" t="str">
        <f t="shared" si="31"/>
        <v/>
      </c>
      <c r="BT71" s="62" t="str">
        <f t="shared" si="32"/>
        <v/>
      </c>
      <c r="BU71" s="62" t="str">
        <f t="shared" si="33"/>
        <v/>
      </c>
      <c r="BV71" s="62" t="str">
        <f t="shared" si="34"/>
        <v/>
      </c>
      <c r="BW71" s="62" t="str">
        <f t="shared" si="35"/>
        <v/>
      </c>
      <c r="BX71" s="62" t="str">
        <f t="shared" si="36"/>
        <v/>
      </c>
      <c r="BY71" s="62" t="str">
        <f t="shared" si="37"/>
        <v/>
      </c>
      <c r="BZ71" s="62" t="str">
        <f t="shared" si="38"/>
        <v/>
      </c>
      <c r="CA71" s="62" t="str">
        <f t="shared" si="39"/>
        <v/>
      </c>
      <c r="CB71" s="62" t="str">
        <f t="shared" si="40"/>
        <v/>
      </c>
      <c r="CC71" s="62" t="str">
        <f t="shared" si="41"/>
        <v/>
      </c>
      <c r="CD71" s="62" t="str">
        <f t="shared" si="42"/>
        <v/>
      </c>
      <c r="CE71" s="62" t="str">
        <f t="shared" si="43"/>
        <v/>
      </c>
      <c r="CF71" s="62" t="str">
        <f t="shared" si="44"/>
        <v/>
      </c>
      <c r="CG71" s="62" t="str">
        <f t="shared" si="45"/>
        <v/>
      </c>
      <c r="CH71" s="62" t="str">
        <f t="shared" si="46"/>
        <v/>
      </c>
      <c r="CI71" s="62" t="str">
        <f t="shared" si="47"/>
        <v/>
      </c>
      <c r="CJ71" s="62" t="str">
        <f t="shared" si="48"/>
        <v/>
      </c>
      <c r="CK71" s="62" t="str">
        <f t="shared" si="49"/>
        <v/>
      </c>
      <c r="CL71" s="62" t="str">
        <f t="shared" si="50"/>
        <v/>
      </c>
      <c r="CM71" s="62" t="str">
        <f t="shared" si="51"/>
        <v/>
      </c>
      <c r="CN71" s="62" t="str">
        <f t="shared" si="52"/>
        <v/>
      </c>
      <c r="CO71" s="62" t="str">
        <f t="shared" si="53"/>
        <v/>
      </c>
      <c r="CP71" s="64" t="str">
        <f t="shared" si="54"/>
        <v>Ref_DD_DistanceUnit</v>
      </c>
      <c r="CQ71" s="62" t="str">
        <f t="shared" si="55"/>
        <v/>
      </c>
      <c r="CR71" s="64" t="str">
        <f t="shared" si="56"/>
        <v/>
      </c>
      <c r="CS71" s="65"/>
      <c r="CT71" s="8"/>
      <c r="CU71" s="8"/>
      <c r="CV71" s="8"/>
      <c r="CW71" s="8"/>
      <c r="CX71" s="8"/>
      <c r="CY71" s="8"/>
      <c r="CZ71" s="8"/>
      <c r="DA71" s="8"/>
      <c r="DB71" s="8"/>
      <c r="DC71" s="8"/>
      <c r="DD71" s="8"/>
      <c r="DE71" s="8"/>
      <c r="DF71" s="8"/>
      <c r="DG71" s="8"/>
      <c r="DH71" s="8"/>
      <c r="DI71" s="8"/>
      <c r="DJ71" s="8"/>
      <c r="DK71" s="8"/>
      <c r="DL71" s="8"/>
    </row>
    <row r="72" ht="18.0" customHeight="1">
      <c r="A72" s="8"/>
      <c r="B72" s="87"/>
      <c r="C72" s="79"/>
      <c r="D72" s="79"/>
      <c r="E72" s="79"/>
      <c r="F72" s="79"/>
      <c r="G72" s="79"/>
      <c r="H72" s="79"/>
      <c r="I72" s="80"/>
      <c r="J72" s="80"/>
      <c r="K72" s="80"/>
      <c r="L72" s="79"/>
      <c r="M72" s="79"/>
      <c r="N72" s="80"/>
      <c r="O72" s="79"/>
      <c r="P72" s="81"/>
      <c r="Q72" s="82" t="str">
        <f t="shared" si="1"/>
        <v/>
      </c>
      <c r="R72" s="82" t="str">
        <f t="shared" si="2"/>
        <v/>
      </c>
      <c r="S72" s="82" t="str">
        <f t="shared" si="3"/>
        <v/>
      </c>
      <c r="T72" s="82" t="str">
        <f t="shared" si="4"/>
        <v>0</v>
      </c>
      <c r="U72" s="83" t="str">
        <f t="shared" si="5"/>
        <v/>
      </c>
      <c r="V72" s="60" t="str">
        <f>IF(OR($G72="Fuel Use",$G72="Fuel Use and Vehicle Distance"),VLOOKUP($M72,INDIRECT("Ref_EF_ByFuel"&amp;"_"&amp;$D72),3,0),IF(AND($G72="Vehicle Distance (e.g. Road Transport)",$D72="UK"),VLOOKUP($H72,Ref_EF_Vehicle_Distance_UK,3,0),IF(AND($G72="Vehicle Distance (e.g. Road Transport)",OR($D72="US",$D72="Other")),VLOOKUP($H72,INDIRECT("Ref_EF_Vehicle_Distance"&amp;"_"&amp;$D72),15,0),IF(AND($G72="Vehicle Distance (e.g. Road Transport)",ISBLANK($N72),ISBLANK($O72)),VLOOKUP($H72,INDIRECT("Ref_EF_Vehicle_Distance"&amp;"_"&amp;$D72),15,0),IF($G72="Weight Distance (e.g. Freight Transport)",VLOOKUP($H72,INDIRECT("Ref_EF_Weight_Distance"&amp;"_"&amp;$D72),3,0),IF($G72="Custom Vehicle",VLOOKUP($H72,Tbl_vehical_Settings,2,0),IF($G72="Custom Fuel",VLOOKUP($M72,Tbl_Fuel_Settings,2,0),$AU72)))))))</f>
        <v>#REF!</v>
      </c>
      <c r="W72" s="60" t="str">
        <f>IF(OR($G72="Fuel Use",$G72="Fuel Use and Vehicle Distance"),VLOOKUP($M72,INDIRECT("Ref_EF_ByFuel"&amp;"_"&amp;$D72),5,0),IF(AND($G72="Vehicle Distance (e.g. Road Transport)",$D72="UK"),VLOOKUP($H72,Ref_EF_Vehicle_Distance_UK,5,0),IF(AND($G72="Vehicle Distance (e.g. Road Transport)",OR($D72="US",$D72="Other")),VLOOKUP($H72,INDIRECT("Ref_EF_Vehicle_Distance"&amp;"_"&amp;$D72),17,0),IF(AND($G72="Vehicle Distance (e.g. Road Transport)",ISBLANK($N72),ISBLANK($O72)),VLOOKUP($H72,INDIRECT("Ref_EF_Vehicle_Distance"&amp;"_"&amp;$D72),17,0),IF($G72="Weight Distance (e.g. Freight Transport)",VLOOKUP($H72,INDIRECT("Ref_EF_Weight_Distance"&amp;"_"&amp;$D72),5,0),IF($G72="Custom Vehicle",VLOOKUP($H72,Tbl_vehical_Settings,6,0),IF($G72="Custom Fuel",VLOOKUP($M72,Tbl_Fuel_Settings,6,0),$AV72)))))))</f>
        <v>#REF!</v>
      </c>
      <c r="X72" s="60" t="str">
        <f>IF(OR($G72="Fuel Use",$G72="Fuel Use and Vehicle Distance"),VLOOKUP($M72,INDIRECT("Ref_EF_ByFuel"&amp;"_"&amp;$D72),6,0),IF(AND($G72="Vehicle Distance (e.g. Road Transport)",$D72="UK"),VLOOKUP($H72,Ref_EF_Vehicle_Distance_UK,6,0),IF(AND($G72="Vehicle Distance (e.g. Road Transport)",OR($D72="US",$D72="Other")),VLOOKUP($H72,INDIRECT("Ref_EF_Vehicle_Distance"&amp;"_"&amp;$D72),18,0),IF(AND($G72="Vehicle Distance (e.g. Road Transport)",ISBLANK($N72),ISBLANK($O72)),VLOOKUP($H72,INDIRECT("Ref_EF_Vehicle_Distance"&amp;"_"&amp;$D72),18,0),IF($G72="Weight Distance (e.g. Freight Transport)",VLOOKUP($H72,INDIRECT("Ref_EF_Weight_Distance"&amp;"_"&amp;$D72),6,0),IF($G72="Custom Vehicle",VLOOKUP($H72,Tbl_vehical_Settings,7,0),IF($G72="Custom Fuel",VLOOKUP($M72,Tbl_Fuel_Settings,7,0),$AW72)))))))</f>
        <v>#REF!</v>
      </c>
      <c r="Y72" s="60" t="str">
        <f>IF(OR($G72="Fuel Use",$G72="Fuel Use and Vehicle Distance"),VLOOKUP($M72,INDIRECT("Ref_EF_ByFuel"&amp;"_"&amp;$D72),4,0),IF(AND($G72="Vehicle Distance (e.g. Road Transport)",$D72="UK"),VLOOKUP($H72,Ref_EF_Vehicle_Distance_UK,4,0),IF(AND($G72="Vehicle Distance (e.g. Road Transport)",OR($D72="US",$D72="Other")),VLOOKUP($H72,INDIRECT("Ref_EF_Vehicle_Distance"&amp;"_"&amp;$D72),16,0),IF(AND($G72="Vehicle Distance (e.g. Road Transport)",ISBLANK($N72),ISBLANK($O72)),VLOOKUP($H72,INDIRECT("Ref_EF_Vehicle_Distance"&amp;"_"&amp;$D72),16,0),IF($G72="Weight Distance (e.g. Freight Transport)",VLOOKUP($H72,INDIRECT("Ref_EF_Weight_Distance"&amp;"_"&amp;$D72),4,0),IF($G72="Custom Vehicle",VLOOKUP($H72,Tbl_vehical_Settings,5,0),IF($G72="Custom Fuel",VLOOKUP($M72,Tbl_Fuel_Settings,5,0),$AX72)))))))</f>
        <v>#REF!</v>
      </c>
      <c r="Z72" s="60" t="str">
        <f>IF(OR($G72="Fuel Use",$G72="Fuel Use and Vehicle Distance"),VLOOKUP($M72,INDIRECT("Ref_EF_ByFuel"&amp;"_"&amp;$D72),5,0),IF(AND($G72="Vehicle Distance (e.g. Road Transport)",$D72="UK"),VLOOKUP($H72,Ref_EF_Vehicle_Distance_UK,5,0),IF(AND($G72="Vehicle Distance (e.g. Road Transport)",OR($D72="US",$D72="Other")),VLOOKUP($H72,INDIRECT("Ref_EF_Vehicle_Distance"&amp;"_"&amp;$D72),17,0),IF(AND($G72="Vehicle Distance (e.g. Road Transport)",ISBLANK($N72),ISBLANK($O72)),VLOOKUP($H72,INDIRECT("Ref_EF_Vehicle_Distance"&amp;"_"&amp;$D72),17,0),IF($G72="Weight Distance (e.g. Freight Transport)",VLOOKUP($H72,INDIRECT("Ref_EF_Weight_Distance"&amp;"_"&amp;$D72),5,0),IF($G72="Custom Vehicle",VLOOKUP($H72,Tbl_vehical_Settings,6,0),IF($G72="Custom Fuel",VLOOKUP($M72,Tbl_Fuel_Settings,6,0),$AV72)))))))</f>
        <v>#REF!</v>
      </c>
      <c r="AA72" s="60" t="str">
        <f>IF(OR($G72="Fuel Use",$G72="Fuel Use and Vehicle Distance"),VLOOKUP($M72,INDIRECT("Ref_EF_ByFuel"&amp;"_"&amp;$D72),6,0),IF(AND($G72="Vehicle Distance (e.g. Road Transport)",$D72="UK"),VLOOKUP($H72,Ref_EF_Vehicle_Distance_UK,6,0),IF(AND($G72="Vehicle Distance (e.g. Road Transport)",OR($D72="US",$D72="Other")),VLOOKUP($H72,INDIRECT("Ref_EF_Vehicle_Distance"&amp;"_"&amp;$D72),18,0),IF(AND($G72="Vehicle Distance (e.g. Road Transport)",ISBLANK($N72),ISBLANK($O72)),VLOOKUP($H72,INDIRECT("Ref_EF_Vehicle_Distance"&amp;"_"&amp;$D72),18,0),IF($G72="Weight Distance (e.g. Freight Transport)",VLOOKUP($H72,INDIRECT("Ref_EF_Weight_Distance"&amp;"_"&amp;$D72),6,0),IF($G72="Custom Vehicle",VLOOKUP($H72,Tbl_vehical_Settings,7,0),IF($G72="Custom Fuel",VLOOKUP($M72,Tbl_Fuel_Settings,7,0),$AW72)))))))</f>
        <v>#REF!</v>
      </c>
      <c r="AB72" s="60" t="str">
        <f>IF($G72="Fuel Use",VLOOKUP($H72,INDIRECT("Ref_EF_ByFuel_CH4"&amp;"_"&amp;$D72),3,0),
IF($G72="Fuel Use and Vehicle Distance",VLOOKUP($H72,INDIRECT("Ref_EF_Vehicle_Distance"&amp;"_"&amp;$D72),3,0),IF($G72="Vehicle Distance (e.g. Road Transport)",VLOOKUP($H72,INDIRECT("Ref_EF_Vehicle_Distance"&amp;"_"&amp;$D72),IF($D72="UK",7,3),0),IF($G72="Weight Distance (e.g. Freight Transport)",VLOOKUP(VLOOKUP($H72,INDIRECT("Ref_EF_Weight_Distance"&amp;"_"&amp;$D72),8,0),INDIRECT("Ref_EF_Weight_Distance_CH4"&amp;"_"&amp;$D72),3,0),IF($G72="Custom Vehicle",VLOOKUP($H72,Tbl_vehical_Settings,3,0),IF($G72="Custom Fuel",VLOOKUP($M72,Tbl_Fuel_Settings,3,0),VLOOKUP($H72,INDIRECT("Ref_EF_Public_Transport"&amp;"_"&amp;$D72),7,0)))))))</f>
        <v>#REF!</v>
      </c>
      <c r="AC72" s="60" t="str">
        <f>IF($G72="Fuel Use",VLOOKUP($H72,INDIRECT("Ref_EF_ByFuel_CH4"&amp;"_"&amp;$D72),4,0),
IF($G72="Fuel Use and Vehicle Distance",VLOOKUP($H72,INDIRECT("Ref_EF_Vehicle_Distance"&amp;"_"&amp;$D72),4,0),IF($G72="Vehicle Distance (e.g. Road Transport)",VLOOKUP($H72,INDIRECT("Ref_EF_Vehicle_Distance"&amp;"_"&amp;$D72),IF($D72="UK",8,4),0),IF($G72="Weight Distance (e.g. Freight Transport)",VLOOKUP(VLOOKUP($H72,INDIRECT("Ref_EF_Weight_Distance"&amp;"_"&amp;$D72),8,0),INDIRECT("Ref_EF_Weight_Distance_CH4"&amp;"_"&amp;$D72),4,0),IF($G72="Custom Vehicle",VLOOKUP($H72,Tbl_vehical_Settings,6,0),IF($G72="Custom Fuel",VLOOKUP($M72,Tbl_Fuel_Settings,6,0),VLOOKUP($H72,INDIRECT("Ref_EF_Public_Transport"&amp;"_"&amp;$D72),8,0)))))))</f>
        <v>#REF!</v>
      </c>
      <c r="AD72" s="60" t="str">
        <f>IF($G72="Fuel Use",VLOOKUP($H72,INDIRECT("Ref_EF_ByFuel_CH4"&amp;"_"&amp;$D72),5,0),
IF($G72="Fuel Use and Vehicle Distance",VLOOKUP($H72,INDIRECT("Ref_EF_Vehicle_Distance"&amp;"_"&amp;$D72),5,0),IF($G72="Vehicle Distance (e.g. Road Transport)",VLOOKUP($H72,INDIRECT("Ref_EF_Vehicle_Distance"&amp;"_"&amp;$D72),IF($D72="UK",9,5),0),IF($G72="Weight Distance (e.g. Freight Transport)",VLOOKUP(VLOOKUP($H72,INDIRECT("Ref_EF_Weight_Distance"&amp;"_"&amp;$D72),8,0),INDIRECT("Ref_EF_Weight_Distance_CH4"&amp;"_"&amp;$D72),5,0),IF($G72="Custom Vehicle",VLOOKUP($H72,Tbl_vehical_Settings,7,0),IF($G72="Custom Fuel",VLOOKUP($M72,Tbl_Fuel_Settings,7,0),VLOOKUP($H72,INDIRECT("Ref_EF_Public_Transport"&amp;"_"&amp;$D72),9,0)))))))</f>
        <v>#REF!</v>
      </c>
      <c r="AE72" s="60" t="str">
        <f>IF($G72="Fuel Use",VLOOKUP($H72,INDIRECT("Ref_EF_ByFuel_CH4"&amp;"_"&amp;$D72),6,0),
IF($G72="Fuel Use and Vehicle Distance",VLOOKUP($H72,INDIRECT("Ref_EF_Vehicle_Distance"&amp;"_"&amp;$D72),6,0),IF($G72="Vehicle Distance (e.g. Road Transport)",VLOOKUP($H72,INDIRECT("Ref_EF_Vehicle_Distance"&amp;"_"&amp;$D72),IF($D72="UK",10,6),0),IF($G72="Weight Distance (e.g. Freight Transport)",VLOOKUP(VLOOKUP($H72,INDIRECT("Ref_EF_Weight_Distance"&amp;"_"&amp;$D72),8,0),INDIRECT("Ref_EF_Weight_Distance_CH4"&amp;"_"&amp;$D72),6,0),IF($G72="Custom Vehicle",VLOOKUP($H72,Tbl_vehical_Settings,4,0),IF($G72="Custom Fuel",VLOOKUP($M72,Tbl_Fuel_Settings,4,0),VLOOKUP($H72,INDIRECT("Ref_EF_Public_Transport"&amp;"_"&amp;$D72),10,0)))))))</f>
        <v>#REF!</v>
      </c>
      <c r="AF72" s="60" t="str">
        <f>IF($G72="Fuel Use",VLOOKUP($H72,INDIRECT("Ref_EF_ByFuel_CH4"&amp;"_"&amp;$D72),7,0),
IF($G72="Fuel Use and Vehicle Distance",VLOOKUP($H72,INDIRECT("Ref_EF_Vehicle_Distance"&amp;"_"&amp;$D72),7,0),IF($G72="Vehicle Distance (e.g. Road Transport)",VLOOKUP($H72,INDIRECT("Ref_EF_Vehicle_Distance"&amp;"_"&amp;$D72),IF($D72="UK",11,7),0),IF($G72="Weight Distance (e.g. Freight Transport)",VLOOKUP(VLOOKUP($H72,INDIRECT("Ref_EF_Weight_Distance"&amp;"_"&amp;$D72),8,0),INDIRECT("Ref_EF_Weight_Distance_CH4"&amp;"_"&amp;$D72),7,0),IF($G72="Custom Vehicle",VLOOKUP($H72,Tbl_vehical_Settings,6,0),IF($G72="Custom Fuel",VLOOKUP($M72,Tbl_Fuel_Settings,6,0),VLOOKUP($H72,INDIRECT("Ref_EF_Public_Transport"&amp;"_"&amp;$D72),11,0)))))))</f>
        <v>#REF!</v>
      </c>
      <c r="AG72" s="60" t="str">
        <f>IF($G72="Fuel Use",VLOOKUP($H72,INDIRECT("Ref_EF_ByFuel_CH4"&amp;"_"&amp;$D72),8,0),
IF($G72="Fuel Use and Vehicle Distance",VLOOKUP($H72,INDIRECT("Ref_EF_Vehicle_Distance"&amp;"_"&amp;$D72),8,0),IF($G72="Vehicle Distance (e.g. Road Transport)",VLOOKUP($H72,INDIRECT("Ref_EF_Vehicle_Distance"&amp;"_"&amp;$D72),IF($D72="UK",12,8),0),IF($G72="Weight Distance (e.g. Freight Transport)",VLOOKUP(VLOOKUP($H72,INDIRECT("Ref_EF_Weight_Distance"&amp;"_"&amp;$D72),8,0),INDIRECT("Ref_EF_Weight_Distance_CH4"&amp;"_"&amp;$D72),8,0),IF($G72="Custom Vehicle",VLOOKUP($H72,Tbl_vehical_Settings,7,0),IF($G72="Custom Fuel",VLOOKUP($M72,Tbl_Fuel_Settings,7,0),VLOOKUP($H72,INDIRECT("Ref_EF_Public_Transport"&amp;"_"&amp;$D72),12,0)))))))</f>
        <v>#REF!</v>
      </c>
      <c r="AH72" s="60" t="str">
        <f t="array" ref="AH72">INDEX(Ref_Master_Unit_Table,MATCH($W72,REF_To_Unit,0),MATCH('Reference - Lookup and Unit'!$A$11,Ref_From_Units,0))</f>
        <v>#REF!</v>
      </c>
      <c r="AI72" s="60" t="str">
        <f t="array" ref="AI72">INDEX(Ref_Master_Unit_Table,MATCH(IF(AND($D72="UK",$G72="Vehicle Distance (e.g. Road Transport)"),$L72,IF(ISBLANK($O72),$L72,$O72)),Ref_From_Units,0),MATCH($X72,REF_To_Unit,0))</f>
        <v>#N/A</v>
      </c>
      <c r="AJ72" s="60" t="str">
        <f t="array" ref="AJ72">INDEX(Ref_Master_Unit_Table,MATCH($Z72,REF_To_Unit,0),MATCH('Reference - Lookup and Unit'!$A$11,Ref_From_Units,0))</f>
        <v>#REF!</v>
      </c>
      <c r="AK72" s="60" t="str">
        <f t="array" ref="AK72">INDEX(Ref_Master_Unit_Table,MATCH(IF(AND($D72="UK",$G72="Vehicle Distance (e.g. Road Transport)"),$L72,IF(ISBLANK($O72),$L72,$O72)),Ref_From_Units,0),MATCH($AA72,REF_To_Unit,0))</f>
        <v>#N/A</v>
      </c>
      <c r="AL72" s="60" t="str">
        <f t="array" ref="AL72">INDEX(Ref_Master_Unit_Table,MATCH($AC72,REF_To_Unit,0),MATCH('Reference - Lookup and Unit'!$A$11,Ref_From_Units,0))</f>
        <v>#REF!</v>
      </c>
      <c r="AM72" s="60" t="str">
        <f t="array" ref="AM72">INDEX(Ref_Master_Unit_Table,MATCH(IF(OR($G72="Fuel Use",$G72="Custom Fuel"),$O72,$L72),Ref_From_Units,0),MATCH($AD72,REF_To_Unit,0))</f>
        <v>#N/A</v>
      </c>
      <c r="AN72" s="60" t="str">
        <f t="array" ref="AN72">INDEX(Ref_Master_Unit_Table,MATCH($AF72,REF_To_Unit,0),MATCH('Reference - Lookup and Unit'!$A$11,Ref_From_Units,0))</f>
        <v>#REF!</v>
      </c>
      <c r="AO72" s="60" t="str">
        <f t="array" ref="AO72">INDEX(Ref_Master_Unit_Table,MATCH(IF(OR($G72="Fuel Use",$G72="Custom Fuel"),$O72,$L72),Ref_From_Units,0),MATCH($AD72,REF_To_Unit,0))</f>
        <v>#N/A</v>
      </c>
      <c r="AP72" s="60" t="str">
        <f>VLOOKUP("CO2",INDIRECT(IF(Setting_IPCC_GWP_VERSION="1995 IPCC Second Assessment Report (SAR)","Ref_EF_IPCC_GWP_95",IF(Setting_IPCC_GWP_VERSION="2001 IPCC Third Assessment Report (TAR)","Ref_EF_IPCC_GWP_2001","Ref_EF_IPCC_GWP_2007"))),2,0)</f>
        <v>1.0000000000</v>
      </c>
      <c r="AQ7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2" s="61" t="str">
        <f>VLOOKUP("Biofuel CO2",INDIRECT(IF(Setting_IPCC_GWP_VERSION="1995 IPCC Second Assessment Report (SAR)","Ref_EF_IPCC_GWP_95",IF(Setting_IPCC_GWP_VERSION="2001 IPCC Third Assessment Report (TAR)","Ref_EF_IPCC_GWP_2001","Ref_EF_IPCC_GWP_2007"))),2,0)</f>
        <v>1.0000000000</v>
      </c>
      <c r="AT72" s="62" t="str">
        <f t="shared" si="6"/>
        <v>Ref_DD_vehicle_Passenger_</v>
      </c>
      <c r="AU72" s="62" t="str">
        <f t="shared" si="7"/>
        <v>#REF!</v>
      </c>
      <c r="AV72" s="62" t="str">
        <f t="shared" si="8"/>
        <v>#REF!</v>
      </c>
      <c r="AW72" s="62" t="str">
        <f t="shared" si="9"/>
        <v>#REF!</v>
      </c>
      <c r="AX72" s="62" t="str">
        <f t="shared" si="10"/>
        <v>#REF!</v>
      </c>
      <c r="AY72" s="62" t="str">
        <f t="shared" si="11"/>
        <v>FALSE</v>
      </c>
      <c r="AZ72" s="62" t="str">
        <f t="shared" si="12"/>
        <v/>
      </c>
      <c r="BA72" s="62" t="str">
        <f t="shared" si="13"/>
        <v/>
      </c>
      <c r="BB72" s="62" t="str">
        <f t="shared" si="14"/>
        <v/>
      </c>
      <c r="BC72" s="62" t="str">
        <f t="shared" si="15"/>
        <v/>
      </c>
      <c r="BD72" s="62" t="str">
        <f t="shared" si="16"/>
        <v/>
      </c>
      <c r="BE72" s="62" t="str">
        <f t="shared" si="17"/>
        <v/>
      </c>
      <c r="BF72" s="62" t="str">
        <f t="shared" si="18"/>
        <v/>
      </c>
      <c r="BG72" s="62" t="str">
        <f t="shared" si="19"/>
        <v/>
      </c>
      <c r="BH72" s="62" t="str">
        <f t="shared" si="20"/>
        <v/>
      </c>
      <c r="BI72" s="62" t="str">
        <f t="shared" si="21"/>
        <v/>
      </c>
      <c r="BJ72" s="62" t="str">
        <f t="shared" si="22"/>
        <v/>
      </c>
      <c r="BK72" s="62" t="str">
        <f t="shared" si="23"/>
        <v/>
      </c>
      <c r="BL72" s="62" t="str">
        <f t="shared" si="24"/>
        <v/>
      </c>
      <c r="BM72" s="63" t="str">
        <f t="shared" si="25"/>
        <v/>
      </c>
      <c r="BN72" s="62" t="str">
        <f t="shared" si="26"/>
        <v/>
      </c>
      <c r="BO72" s="62" t="str">
        <f t="shared" si="27"/>
        <v/>
      </c>
      <c r="BP72" s="62" t="str">
        <f t="shared" si="28"/>
        <v/>
      </c>
      <c r="BQ72" s="62" t="str">
        <f t="shared" si="29"/>
        <v/>
      </c>
      <c r="BR72" s="62" t="str">
        <f t="shared" si="30"/>
        <v/>
      </c>
      <c r="BS72" s="62" t="str">
        <f t="shared" si="31"/>
        <v/>
      </c>
      <c r="BT72" s="62" t="str">
        <f t="shared" si="32"/>
        <v/>
      </c>
      <c r="BU72" s="62" t="str">
        <f t="shared" si="33"/>
        <v/>
      </c>
      <c r="BV72" s="62" t="str">
        <f t="shared" si="34"/>
        <v/>
      </c>
      <c r="BW72" s="62" t="str">
        <f t="shared" si="35"/>
        <v/>
      </c>
      <c r="BX72" s="62" t="str">
        <f t="shared" si="36"/>
        <v/>
      </c>
      <c r="BY72" s="62" t="str">
        <f t="shared" si="37"/>
        <v/>
      </c>
      <c r="BZ72" s="62" t="str">
        <f t="shared" si="38"/>
        <v/>
      </c>
      <c r="CA72" s="62" t="str">
        <f t="shared" si="39"/>
        <v/>
      </c>
      <c r="CB72" s="62" t="str">
        <f t="shared" si="40"/>
        <v/>
      </c>
      <c r="CC72" s="62" t="str">
        <f t="shared" si="41"/>
        <v/>
      </c>
      <c r="CD72" s="62" t="str">
        <f t="shared" si="42"/>
        <v/>
      </c>
      <c r="CE72" s="62" t="str">
        <f t="shared" si="43"/>
        <v/>
      </c>
      <c r="CF72" s="62" t="str">
        <f t="shared" si="44"/>
        <v/>
      </c>
      <c r="CG72" s="62" t="str">
        <f t="shared" si="45"/>
        <v/>
      </c>
      <c r="CH72" s="62" t="str">
        <f t="shared" si="46"/>
        <v/>
      </c>
      <c r="CI72" s="62" t="str">
        <f t="shared" si="47"/>
        <v/>
      </c>
      <c r="CJ72" s="62" t="str">
        <f t="shared" si="48"/>
        <v/>
      </c>
      <c r="CK72" s="62" t="str">
        <f t="shared" si="49"/>
        <v/>
      </c>
      <c r="CL72" s="62" t="str">
        <f t="shared" si="50"/>
        <v/>
      </c>
      <c r="CM72" s="62" t="str">
        <f t="shared" si="51"/>
        <v/>
      </c>
      <c r="CN72" s="62" t="str">
        <f t="shared" si="52"/>
        <v/>
      </c>
      <c r="CO72" s="62" t="str">
        <f t="shared" si="53"/>
        <v/>
      </c>
      <c r="CP72" s="64" t="str">
        <f t="shared" si="54"/>
        <v>Ref_DD_DistanceUnit</v>
      </c>
      <c r="CQ72" s="62" t="str">
        <f t="shared" si="55"/>
        <v/>
      </c>
      <c r="CR72" s="64" t="str">
        <f t="shared" si="56"/>
        <v/>
      </c>
      <c r="CS72" s="65"/>
      <c r="CT72" s="8"/>
      <c r="CU72" s="8"/>
      <c r="CV72" s="8"/>
      <c r="CW72" s="8"/>
      <c r="CX72" s="8"/>
      <c r="CY72" s="8"/>
      <c r="CZ72" s="8"/>
      <c r="DA72" s="8"/>
      <c r="DB72" s="8"/>
      <c r="DC72" s="8"/>
      <c r="DD72" s="8"/>
      <c r="DE72" s="8"/>
      <c r="DF72" s="8"/>
      <c r="DG72" s="8"/>
      <c r="DH72" s="8"/>
      <c r="DI72" s="8"/>
      <c r="DJ72" s="8"/>
      <c r="DK72" s="8"/>
      <c r="DL72" s="8"/>
    </row>
    <row r="73" ht="18.0" customHeight="1">
      <c r="A73" s="8"/>
      <c r="B73" s="87"/>
      <c r="C73" s="79"/>
      <c r="D73" s="79"/>
      <c r="E73" s="79"/>
      <c r="F73" s="79"/>
      <c r="G73" s="79"/>
      <c r="H73" s="79"/>
      <c r="I73" s="80"/>
      <c r="J73" s="80"/>
      <c r="K73" s="80"/>
      <c r="L73" s="79"/>
      <c r="M73" s="79"/>
      <c r="N73" s="80"/>
      <c r="O73" s="79"/>
      <c r="P73" s="81"/>
      <c r="Q73" s="82" t="str">
        <f t="shared" si="1"/>
        <v/>
      </c>
      <c r="R73" s="82" t="str">
        <f t="shared" si="2"/>
        <v/>
      </c>
      <c r="S73" s="82" t="str">
        <f t="shared" si="3"/>
        <v/>
      </c>
      <c r="T73" s="82" t="str">
        <f t="shared" si="4"/>
        <v>0</v>
      </c>
      <c r="U73" s="83" t="str">
        <f t="shared" si="5"/>
        <v/>
      </c>
      <c r="V73" s="60" t="str">
        <f>IF(OR($G73="Fuel Use",$G73="Fuel Use and Vehicle Distance"),VLOOKUP($M73,INDIRECT("Ref_EF_ByFuel"&amp;"_"&amp;$D73),3,0),IF(AND($G73="Vehicle Distance (e.g. Road Transport)",$D73="UK"),VLOOKUP($H73,Ref_EF_Vehicle_Distance_UK,3,0),IF(AND($G73="Vehicle Distance (e.g. Road Transport)",OR($D73="US",$D73="Other")),VLOOKUP($H73,INDIRECT("Ref_EF_Vehicle_Distance"&amp;"_"&amp;$D73),15,0),IF(AND($G73="Vehicle Distance (e.g. Road Transport)",ISBLANK($N73),ISBLANK($O73)),VLOOKUP($H73,INDIRECT("Ref_EF_Vehicle_Distance"&amp;"_"&amp;$D73),15,0),IF($G73="Weight Distance (e.g. Freight Transport)",VLOOKUP($H73,INDIRECT("Ref_EF_Weight_Distance"&amp;"_"&amp;$D73),3,0),IF($G73="Custom Vehicle",VLOOKUP($H73,Tbl_vehical_Settings,2,0),IF($G73="Custom Fuel",VLOOKUP($M73,Tbl_Fuel_Settings,2,0),$AU73)))))))</f>
        <v>#REF!</v>
      </c>
      <c r="W73" s="60" t="str">
        <f>IF(OR($G73="Fuel Use",$G73="Fuel Use and Vehicle Distance"),VLOOKUP($M73,INDIRECT("Ref_EF_ByFuel"&amp;"_"&amp;$D73),5,0),IF(AND($G73="Vehicle Distance (e.g. Road Transport)",$D73="UK"),VLOOKUP($H73,Ref_EF_Vehicle_Distance_UK,5,0),IF(AND($G73="Vehicle Distance (e.g. Road Transport)",OR($D73="US",$D73="Other")),VLOOKUP($H73,INDIRECT("Ref_EF_Vehicle_Distance"&amp;"_"&amp;$D73),17,0),IF(AND($G73="Vehicle Distance (e.g. Road Transport)",ISBLANK($N73),ISBLANK($O73)),VLOOKUP($H73,INDIRECT("Ref_EF_Vehicle_Distance"&amp;"_"&amp;$D73),17,0),IF($G73="Weight Distance (e.g. Freight Transport)",VLOOKUP($H73,INDIRECT("Ref_EF_Weight_Distance"&amp;"_"&amp;$D73),5,0),IF($G73="Custom Vehicle",VLOOKUP($H73,Tbl_vehical_Settings,6,0),IF($G73="Custom Fuel",VLOOKUP($M73,Tbl_Fuel_Settings,6,0),$AV73)))))))</f>
        <v>#REF!</v>
      </c>
      <c r="X73" s="60" t="str">
        <f>IF(OR($G73="Fuel Use",$G73="Fuel Use and Vehicle Distance"),VLOOKUP($M73,INDIRECT("Ref_EF_ByFuel"&amp;"_"&amp;$D73),6,0),IF(AND($G73="Vehicle Distance (e.g. Road Transport)",$D73="UK"),VLOOKUP($H73,Ref_EF_Vehicle_Distance_UK,6,0),IF(AND($G73="Vehicle Distance (e.g. Road Transport)",OR($D73="US",$D73="Other")),VLOOKUP($H73,INDIRECT("Ref_EF_Vehicle_Distance"&amp;"_"&amp;$D73),18,0),IF(AND($G73="Vehicle Distance (e.g. Road Transport)",ISBLANK($N73),ISBLANK($O73)),VLOOKUP($H73,INDIRECT("Ref_EF_Vehicle_Distance"&amp;"_"&amp;$D73),18,0),IF($G73="Weight Distance (e.g. Freight Transport)",VLOOKUP($H73,INDIRECT("Ref_EF_Weight_Distance"&amp;"_"&amp;$D73),6,0),IF($G73="Custom Vehicle",VLOOKUP($H73,Tbl_vehical_Settings,7,0),IF($G73="Custom Fuel",VLOOKUP($M73,Tbl_Fuel_Settings,7,0),$AW73)))))))</f>
        <v>#REF!</v>
      </c>
      <c r="Y73" s="60" t="str">
        <f>IF(OR($G73="Fuel Use",$G73="Fuel Use and Vehicle Distance"),VLOOKUP($M73,INDIRECT("Ref_EF_ByFuel"&amp;"_"&amp;$D73),4,0),IF(AND($G73="Vehicle Distance (e.g. Road Transport)",$D73="UK"),VLOOKUP($H73,Ref_EF_Vehicle_Distance_UK,4,0),IF(AND($G73="Vehicle Distance (e.g. Road Transport)",OR($D73="US",$D73="Other")),VLOOKUP($H73,INDIRECT("Ref_EF_Vehicle_Distance"&amp;"_"&amp;$D73),16,0),IF(AND($G73="Vehicle Distance (e.g. Road Transport)",ISBLANK($N73),ISBLANK($O73)),VLOOKUP($H73,INDIRECT("Ref_EF_Vehicle_Distance"&amp;"_"&amp;$D73),16,0),IF($G73="Weight Distance (e.g. Freight Transport)",VLOOKUP($H73,INDIRECT("Ref_EF_Weight_Distance"&amp;"_"&amp;$D73),4,0),IF($G73="Custom Vehicle",VLOOKUP($H73,Tbl_vehical_Settings,5,0),IF($G73="Custom Fuel",VLOOKUP($M73,Tbl_Fuel_Settings,5,0),$AX73)))))))</f>
        <v>#REF!</v>
      </c>
      <c r="Z73" s="60" t="str">
        <f>IF(OR($G73="Fuel Use",$G73="Fuel Use and Vehicle Distance"),VLOOKUP($M73,INDIRECT("Ref_EF_ByFuel"&amp;"_"&amp;$D73),5,0),IF(AND($G73="Vehicle Distance (e.g. Road Transport)",$D73="UK"),VLOOKUP($H73,Ref_EF_Vehicle_Distance_UK,5,0),IF(AND($G73="Vehicle Distance (e.g. Road Transport)",OR($D73="US",$D73="Other")),VLOOKUP($H73,INDIRECT("Ref_EF_Vehicle_Distance"&amp;"_"&amp;$D73),17,0),IF(AND($G73="Vehicle Distance (e.g. Road Transport)",ISBLANK($N73),ISBLANK($O73)),VLOOKUP($H73,INDIRECT("Ref_EF_Vehicle_Distance"&amp;"_"&amp;$D73),17,0),IF($G73="Weight Distance (e.g. Freight Transport)",VLOOKUP($H73,INDIRECT("Ref_EF_Weight_Distance"&amp;"_"&amp;$D73),5,0),IF($G73="Custom Vehicle",VLOOKUP($H73,Tbl_vehical_Settings,6,0),IF($G73="Custom Fuel",VLOOKUP($M73,Tbl_Fuel_Settings,6,0),$AV73)))))))</f>
        <v>#REF!</v>
      </c>
      <c r="AA73" s="60" t="str">
        <f>IF(OR($G73="Fuel Use",$G73="Fuel Use and Vehicle Distance"),VLOOKUP($M73,INDIRECT("Ref_EF_ByFuel"&amp;"_"&amp;$D73),6,0),IF(AND($G73="Vehicle Distance (e.g. Road Transport)",$D73="UK"),VLOOKUP($H73,Ref_EF_Vehicle_Distance_UK,6,0),IF(AND($G73="Vehicle Distance (e.g. Road Transport)",OR($D73="US",$D73="Other")),VLOOKUP($H73,INDIRECT("Ref_EF_Vehicle_Distance"&amp;"_"&amp;$D73),18,0),IF(AND($G73="Vehicle Distance (e.g. Road Transport)",ISBLANK($N73),ISBLANK($O73)),VLOOKUP($H73,INDIRECT("Ref_EF_Vehicle_Distance"&amp;"_"&amp;$D73),18,0),IF($G73="Weight Distance (e.g. Freight Transport)",VLOOKUP($H73,INDIRECT("Ref_EF_Weight_Distance"&amp;"_"&amp;$D73),6,0),IF($G73="Custom Vehicle",VLOOKUP($H73,Tbl_vehical_Settings,7,0),IF($G73="Custom Fuel",VLOOKUP($M73,Tbl_Fuel_Settings,7,0),$AW73)))))))</f>
        <v>#REF!</v>
      </c>
      <c r="AB73" s="60" t="str">
        <f>IF($G73="Fuel Use",VLOOKUP($H73,INDIRECT("Ref_EF_ByFuel_CH4"&amp;"_"&amp;$D73),3,0),
IF($G73="Fuel Use and Vehicle Distance",VLOOKUP($H73,INDIRECT("Ref_EF_Vehicle_Distance"&amp;"_"&amp;$D73),3,0),IF($G73="Vehicle Distance (e.g. Road Transport)",VLOOKUP($H73,INDIRECT("Ref_EF_Vehicle_Distance"&amp;"_"&amp;$D73),IF($D73="UK",7,3),0),IF($G73="Weight Distance (e.g. Freight Transport)",VLOOKUP(VLOOKUP($H73,INDIRECT("Ref_EF_Weight_Distance"&amp;"_"&amp;$D73),8,0),INDIRECT("Ref_EF_Weight_Distance_CH4"&amp;"_"&amp;$D73),3,0),IF($G73="Custom Vehicle",VLOOKUP($H73,Tbl_vehical_Settings,3,0),IF($G73="Custom Fuel",VLOOKUP($M73,Tbl_Fuel_Settings,3,0),VLOOKUP($H73,INDIRECT("Ref_EF_Public_Transport"&amp;"_"&amp;$D73),7,0)))))))</f>
        <v>#REF!</v>
      </c>
      <c r="AC73" s="60" t="str">
        <f>IF($G73="Fuel Use",VLOOKUP($H73,INDIRECT("Ref_EF_ByFuel_CH4"&amp;"_"&amp;$D73),4,0),
IF($G73="Fuel Use and Vehicle Distance",VLOOKUP($H73,INDIRECT("Ref_EF_Vehicle_Distance"&amp;"_"&amp;$D73),4,0),IF($G73="Vehicle Distance (e.g. Road Transport)",VLOOKUP($H73,INDIRECT("Ref_EF_Vehicle_Distance"&amp;"_"&amp;$D73),IF($D73="UK",8,4),0),IF($G73="Weight Distance (e.g. Freight Transport)",VLOOKUP(VLOOKUP($H73,INDIRECT("Ref_EF_Weight_Distance"&amp;"_"&amp;$D73),8,0),INDIRECT("Ref_EF_Weight_Distance_CH4"&amp;"_"&amp;$D73),4,0),IF($G73="Custom Vehicle",VLOOKUP($H73,Tbl_vehical_Settings,6,0),IF($G73="Custom Fuel",VLOOKUP($M73,Tbl_Fuel_Settings,6,0),VLOOKUP($H73,INDIRECT("Ref_EF_Public_Transport"&amp;"_"&amp;$D73),8,0)))))))</f>
        <v>#REF!</v>
      </c>
      <c r="AD73" s="60" t="str">
        <f>IF($G73="Fuel Use",VLOOKUP($H73,INDIRECT("Ref_EF_ByFuel_CH4"&amp;"_"&amp;$D73),5,0),
IF($G73="Fuel Use and Vehicle Distance",VLOOKUP($H73,INDIRECT("Ref_EF_Vehicle_Distance"&amp;"_"&amp;$D73),5,0),IF($G73="Vehicle Distance (e.g. Road Transport)",VLOOKUP($H73,INDIRECT("Ref_EF_Vehicle_Distance"&amp;"_"&amp;$D73),IF($D73="UK",9,5),0),IF($G73="Weight Distance (e.g. Freight Transport)",VLOOKUP(VLOOKUP($H73,INDIRECT("Ref_EF_Weight_Distance"&amp;"_"&amp;$D73),8,0),INDIRECT("Ref_EF_Weight_Distance_CH4"&amp;"_"&amp;$D73),5,0),IF($G73="Custom Vehicle",VLOOKUP($H73,Tbl_vehical_Settings,7,0),IF($G73="Custom Fuel",VLOOKUP($M73,Tbl_Fuel_Settings,7,0),VLOOKUP($H73,INDIRECT("Ref_EF_Public_Transport"&amp;"_"&amp;$D73),9,0)))))))</f>
        <v>#REF!</v>
      </c>
      <c r="AE73" s="60" t="str">
        <f>IF($G73="Fuel Use",VLOOKUP($H73,INDIRECT("Ref_EF_ByFuel_CH4"&amp;"_"&amp;$D73),6,0),
IF($G73="Fuel Use and Vehicle Distance",VLOOKUP($H73,INDIRECT("Ref_EF_Vehicle_Distance"&amp;"_"&amp;$D73),6,0),IF($G73="Vehicle Distance (e.g. Road Transport)",VLOOKUP($H73,INDIRECT("Ref_EF_Vehicle_Distance"&amp;"_"&amp;$D73),IF($D73="UK",10,6),0),IF($G73="Weight Distance (e.g. Freight Transport)",VLOOKUP(VLOOKUP($H73,INDIRECT("Ref_EF_Weight_Distance"&amp;"_"&amp;$D73),8,0),INDIRECT("Ref_EF_Weight_Distance_CH4"&amp;"_"&amp;$D73),6,0),IF($G73="Custom Vehicle",VLOOKUP($H73,Tbl_vehical_Settings,4,0),IF($G73="Custom Fuel",VLOOKUP($M73,Tbl_Fuel_Settings,4,0),VLOOKUP($H73,INDIRECT("Ref_EF_Public_Transport"&amp;"_"&amp;$D73),10,0)))))))</f>
        <v>#REF!</v>
      </c>
      <c r="AF73" s="60" t="str">
        <f>IF($G73="Fuel Use",VLOOKUP($H73,INDIRECT("Ref_EF_ByFuel_CH4"&amp;"_"&amp;$D73),7,0),
IF($G73="Fuel Use and Vehicle Distance",VLOOKUP($H73,INDIRECT("Ref_EF_Vehicle_Distance"&amp;"_"&amp;$D73),7,0),IF($G73="Vehicle Distance (e.g. Road Transport)",VLOOKUP($H73,INDIRECT("Ref_EF_Vehicle_Distance"&amp;"_"&amp;$D73),IF($D73="UK",11,7),0),IF($G73="Weight Distance (e.g. Freight Transport)",VLOOKUP(VLOOKUP($H73,INDIRECT("Ref_EF_Weight_Distance"&amp;"_"&amp;$D73),8,0),INDIRECT("Ref_EF_Weight_Distance_CH4"&amp;"_"&amp;$D73),7,0),IF($G73="Custom Vehicle",VLOOKUP($H73,Tbl_vehical_Settings,6,0),IF($G73="Custom Fuel",VLOOKUP($M73,Tbl_Fuel_Settings,6,0),VLOOKUP($H73,INDIRECT("Ref_EF_Public_Transport"&amp;"_"&amp;$D73),11,0)))))))</f>
        <v>#REF!</v>
      </c>
      <c r="AG73" s="60" t="str">
        <f>IF($G73="Fuel Use",VLOOKUP($H73,INDIRECT("Ref_EF_ByFuel_CH4"&amp;"_"&amp;$D73),8,0),
IF($G73="Fuel Use and Vehicle Distance",VLOOKUP($H73,INDIRECT("Ref_EF_Vehicle_Distance"&amp;"_"&amp;$D73),8,0),IF($G73="Vehicle Distance (e.g. Road Transport)",VLOOKUP($H73,INDIRECT("Ref_EF_Vehicle_Distance"&amp;"_"&amp;$D73),IF($D73="UK",12,8),0),IF($G73="Weight Distance (e.g. Freight Transport)",VLOOKUP(VLOOKUP($H73,INDIRECT("Ref_EF_Weight_Distance"&amp;"_"&amp;$D73),8,0),INDIRECT("Ref_EF_Weight_Distance_CH4"&amp;"_"&amp;$D73),8,0),IF($G73="Custom Vehicle",VLOOKUP($H73,Tbl_vehical_Settings,7,0),IF($G73="Custom Fuel",VLOOKUP($M73,Tbl_Fuel_Settings,7,0),VLOOKUP($H73,INDIRECT("Ref_EF_Public_Transport"&amp;"_"&amp;$D73),12,0)))))))</f>
        <v>#REF!</v>
      </c>
      <c r="AH73" s="60" t="str">
        <f t="array" ref="AH73">INDEX(Ref_Master_Unit_Table,MATCH($W73,REF_To_Unit,0),MATCH('Reference - Lookup and Unit'!$A$11,Ref_From_Units,0))</f>
        <v>#REF!</v>
      </c>
      <c r="AI73" s="60" t="str">
        <f t="array" ref="AI73">INDEX(Ref_Master_Unit_Table,MATCH(IF(AND($D73="UK",$G73="Vehicle Distance (e.g. Road Transport)"),$L73,IF(ISBLANK($O73),$L73,$O73)),Ref_From_Units,0),MATCH($X73,REF_To_Unit,0))</f>
        <v>#N/A</v>
      </c>
      <c r="AJ73" s="60" t="str">
        <f t="array" ref="AJ73">INDEX(Ref_Master_Unit_Table,MATCH($Z73,REF_To_Unit,0),MATCH('Reference - Lookup and Unit'!$A$11,Ref_From_Units,0))</f>
        <v>#REF!</v>
      </c>
      <c r="AK73" s="60" t="str">
        <f t="array" ref="AK73">INDEX(Ref_Master_Unit_Table,MATCH(IF(AND($D73="UK",$G73="Vehicle Distance (e.g. Road Transport)"),$L73,IF(ISBLANK($O73),$L73,$O73)),Ref_From_Units,0),MATCH($AA73,REF_To_Unit,0))</f>
        <v>#N/A</v>
      </c>
      <c r="AL73" s="60" t="str">
        <f t="array" ref="AL73">INDEX(Ref_Master_Unit_Table,MATCH($AC73,REF_To_Unit,0),MATCH('Reference - Lookup and Unit'!$A$11,Ref_From_Units,0))</f>
        <v>#REF!</v>
      </c>
      <c r="AM73" s="60" t="str">
        <f t="array" ref="AM73">INDEX(Ref_Master_Unit_Table,MATCH(IF(OR($G73="Fuel Use",$G73="Custom Fuel"),$O73,$L73),Ref_From_Units,0),MATCH($AD73,REF_To_Unit,0))</f>
        <v>#N/A</v>
      </c>
      <c r="AN73" s="60" t="str">
        <f t="array" ref="AN73">INDEX(Ref_Master_Unit_Table,MATCH($AF73,REF_To_Unit,0),MATCH('Reference - Lookup and Unit'!$A$11,Ref_From_Units,0))</f>
        <v>#REF!</v>
      </c>
      <c r="AO73" s="60" t="str">
        <f t="array" ref="AO73">INDEX(Ref_Master_Unit_Table,MATCH(IF(OR($G73="Fuel Use",$G73="Custom Fuel"),$O73,$L73),Ref_From_Units,0),MATCH($AD73,REF_To_Unit,0))</f>
        <v>#N/A</v>
      </c>
      <c r="AP73" s="60" t="str">
        <f>VLOOKUP("CO2",INDIRECT(IF(Setting_IPCC_GWP_VERSION="1995 IPCC Second Assessment Report (SAR)","Ref_EF_IPCC_GWP_95",IF(Setting_IPCC_GWP_VERSION="2001 IPCC Third Assessment Report (TAR)","Ref_EF_IPCC_GWP_2001","Ref_EF_IPCC_GWP_2007"))),2,0)</f>
        <v>1.0000000000</v>
      </c>
      <c r="AQ7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3" s="61" t="str">
        <f>VLOOKUP("Biofuel CO2",INDIRECT(IF(Setting_IPCC_GWP_VERSION="1995 IPCC Second Assessment Report (SAR)","Ref_EF_IPCC_GWP_95",IF(Setting_IPCC_GWP_VERSION="2001 IPCC Third Assessment Report (TAR)","Ref_EF_IPCC_GWP_2001","Ref_EF_IPCC_GWP_2007"))),2,0)</f>
        <v>1.0000000000</v>
      </c>
      <c r="AT73" s="62" t="str">
        <f t="shared" si="6"/>
        <v>Ref_DD_vehicle_Passenger_</v>
      </c>
      <c r="AU73" s="62" t="str">
        <f t="shared" si="7"/>
        <v>#REF!</v>
      </c>
      <c r="AV73" s="62" t="str">
        <f t="shared" si="8"/>
        <v>#REF!</v>
      </c>
      <c r="AW73" s="62" t="str">
        <f t="shared" si="9"/>
        <v>#REF!</v>
      </c>
      <c r="AX73" s="62" t="str">
        <f t="shared" si="10"/>
        <v>#REF!</v>
      </c>
      <c r="AY73" s="62" t="str">
        <f t="shared" si="11"/>
        <v>FALSE</v>
      </c>
      <c r="AZ73" s="62" t="str">
        <f t="shared" si="12"/>
        <v/>
      </c>
      <c r="BA73" s="62" t="str">
        <f t="shared" si="13"/>
        <v/>
      </c>
      <c r="BB73" s="62" t="str">
        <f t="shared" si="14"/>
        <v/>
      </c>
      <c r="BC73" s="62" t="str">
        <f t="shared" si="15"/>
        <v/>
      </c>
      <c r="BD73" s="62" t="str">
        <f t="shared" si="16"/>
        <v/>
      </c>
      <c r="BE73" s="62" t="str">
        <f t="shared" si="17"/>
        <v/>
      </c>
      <c r="BF73" s="62" t="str">
        <f t="shared" si="18"/>
        <v/>
      </c>
      <c r="BG73" s="62" t="str">
        <f t="shared" si="19"/>
        <v/>
      </c>
      <c r="BH73" s="62" t="str">
        <f t="shared" si="20"/>
        <v/>
      </c>
      <c r="BI73" s="62" t="str">
        <f t="shared" si="21"/>
        <v/>
      </c>
      <c r="BJ73" s="62" t="str">
        <f t="shared" si="22"/>
        <v/>
      </c>
      <c r="BK73" s="62" t="str">
        <f t="shared" si="23"/>
        <v/>
      </c>
      <c r="BL73" s="62" t="str">
        <f t="shared" si="24"/>
        <v/>
      </c>
      <c r="BM73" s="63" t="str">
        <f t="shared" si="25"/>
        <v/>
      </c>
      <c r="BN73" s="62" t="str">
        <f t="shared" si="26"/>
        <v/>
      </c>
      <c r="BO73" s="62" t="str">
        <f t="shared" si="27"/>
        <v/>
      </c>
      <c r="BP73" s="62" t="str">
        <f t="shared" si="28"/>
        <v/>
      </c>
      <c r="BQ73" s="62" t="str">
        <f t="shared" si="29"/>
        <v/>
      </c>
      <c r="BR73" s="62" t="str">
        <f t="shared" si="30"/>
        <v/>
      </c>
      <c r="BS73" s="62" t="str">
        <f t="shared" si="31"/>
        <v/>
      </c>
      <c r="BT73" s="62" t="str">
        <f t="shared" si="32"/>
        <v/>
      </c>
      <c r="BU73" s="62" t="str">
        <f t="shared" si="33"/>
        <v/>
      </c>
      <c r="BV73" s="62" t="str">
        <f t="shared" si="34"/>
        <v/>
      </c>
      <c r="BW73" s="62" t="str">
        <f t="shared" si="35"/>
        <v/>
      </c>
      <c r="BX73" s="62" t="str">
        <f t="shared" si="36"/>
        <v/>
      </c>
      <c r="BY73" s="62" t="str">
        <f t="shared" si="37"/>
        <v/>
      </c>
      <c r="BZ73" s="62" t="str">
        <f t="shared" si="38"/>
        <v/>
      </c>
      <c r="CA73" s="62" t="str">
        <f t="shared" si="39"/>
        <v/>
      </c>
      <c r="CB73" s="62" t="str">
        <f t="shared" si="40"/>
        <v/>
      </c>
      <c r="CC73" s="62" t="str">
        <f t="shared" si="41"/>
        <v/>
      </c>
      <c r="CD73" s="62" t="str">
        <f t="shared" si="42"/>
        <v/>
      </c>
      <c r="CE73" s="62" t="str">
        <f t="shared" si="43"/>
        <v/>
      </c>
      <c r="CF73" s="62" t="str">
        <f t="shared" si="44"/>
        <v/>
      </c>
      <c r="CG73" s="62" t="str">
        <f t="shared" si="45"/>
        <v/>
      </c>
      <c r="CH73" s="62" t="str">
        <f t="shared" si="46"/>
        <v/>
      </c>
      <c r="CI73" s="62" t="str">
        <f t="shared" si="47"/>
        <v/>
      </c>
      <c r="CJ73" s="62" t="str">
        <f t="shared" si="48"/>
        <v/>
      </c>
      <c r="CK73" s="62" t="str">
        <f t="shared" si="49"/>
        <v/>
      </c>
      <c r="CL73" s="62" t="str">
        <f t="shared" si="50"/>
        <v/>
      </c>
      <c r="CM73" s="62" t="str">
        <f t="shared" si="51"/>
        <v/>
      </c>
      <c r="CN73" s="62" t="str">
        <f t="shared" si="52"/>
        <v/>
      </c>
      <c r="CO73" s="62" t="str">
        <f t="shared" si="53"/>
        <v/>
      </c>
      <c r="CP73" s="64" t="str">
        <f t="shared" si="54"/>
        <v>Ref_DD_DistanceUnit</v>
      </c>
      <c r="CQ73" s="62" t="str">
        <f t="shared" si="55"/>
        <v/>
      </c>
      <c r="CR73" s="64" t="str">
        <f t="shared" si="56"/>
        <v/>
      </c>
      <c r="CS73" s="65"/>
      <c r="CT73" s="8"/>
      <c r="CU73" s="8"/>
      <c r="CV73" s="8"/>
      <c r="CW73" s="8"/>
      <c r="CX73" s="8"/>
      <c r="CY73" s="8"/>
      <c r="CZ73" s="8"/>
      <c r="DA73" s="8"/>
      <c r="DB73" s="8"/>
      <c r="DC73" s="8"/>
      <c r="DD73" s="8"/>
      <c r="DE73" s="8"/>
      <c r="DF73" s="8"/>
      <c r="DG73" s="8"/>
      <c r="DH73" s="8"/>
      <c r="DI73" s="8"/>
      <c r="DJ73" s="8"/>
      <c r="DK73" s="8"/>
      <c r="DL73" s="8"/>
    </row>
    <row r="74" ht="18.0" customHeight="1">
      <c r="A74" s="8"/>
      <c r="B74" s="87"/>
      <c r="C74" s="79"/>
      <c r="D74" s="79"/>
      <c r="E74" s="79"/>
      <c r="F74" s="79"/>
      <c r="G74" s="79"/>
      <c r="H74" s="79"/>
      <c r="I74" s="80"/>
      <c r="J74" s="80"/>
      <c r="K74" s="80"/>
      <c r="L74" s="79"/>
      <c r="M74" s="79"/>
      <c r="N74" s="80"/>
      <c r="O74" s="79"/>
      <c r="P74" s="81"/>
      <c r="Q74" s="82" t="str">
        <f t="shared" si="1"/>
        <v/>
      </c>
      <c r="R74" s="82" t="str">
        <f t="shared" si="2"/>
        <v/>
      </c>
      <c r="S74" s="82" t="str">
        <f t="shared" si="3"/>
        <v/>
      </c>
      <c r="T74" s="82" t="str">
        <f t="shared" si="4"/>
        <v>0</v>
      </c>
      <c r="U74" s="83" t="str">
        <f t="shared" si="5"/>
        <v/>
      </c>
      <c r="V74" s="60" t="str">
        <f>IF(OR($G74="Fuel Use",$G74="Fuel Use and Vehicle Distance"),VLOOKUP($M74,INDIRECT("Ref_EF_ByFuel"&amp;"_"&amp;$D74),3,0),IF(AND($G74="Vehicle Distance (e.g. Road Transport)",$D74="UK"),VLOOKUP($H74,Ref_EF_Vehicle_Distance_UK,3,0),IF(AND($G74="Vehicle Distance (e.g. Road Transport)",OR($D74="US",$D74="Other")),VLOOKUP($H74,INDIRECT("Ref_EF_Vehicle_Distance"&amp;"_"&amp;$D74),15,0),IF(AND($G74="Vehicle Distance (e.g. Road Transport)",ISBLANK($N74),ISBLANK($O74)),VLOOKUP($H74,INDIRECT("Ref_EF_Vehicle_Distance"&amp;"_"&amp;$D74),15,0),IF($G74="Weight Distance (e.g. Freight Transport)",VLOOKUP($H74,INDIRECT("Ref_EF_Weight_Distance"&amp;"_"&amp;$D74),3,0),IF($G74="Custom Vehicle",VLOOKUP($H74,Tbl_vehical_Settings,2,0),IF($G74="Custom Fuel",VLOOKUP($M74,Tbl_Fuel_Settings,2,0),$AU74)))))))</f>
        <v>#REF!</v>
      </c>
      <c r="W74" s="60" t="str">
        <f>IF(OR($G74="Fuel Use",$G74="Fuel Use and Vehicle Distance"),VLOOKUP($M74,INDIRECT("Ref_EF_ByFuel"&amp;"_"&amp;$D74),5,0),IF(AND($G74="Vehicle Distance (e.g. Road Transport)",$D74="UK"),VLOOKUP($H74,Ref_EF_Vehicle_Distance_UK,5,0),IF(AND($G74="Vehicle Distance (e.g. Road Transport)",OR($D74="US",$D74="Other")),VLOOKUP($H74,INDIRECT("Ref_EF_Vehicle_Distance"&amp;"_"&amp;$D74),17,0),IF(AND($G74="Vehicle Distance (e.g. Road Transport)",ISBLANK($N74),ISBLANK($O74)),VLOOKUP($H74,INDIRECT("Ref_EF_Vehicle_Distance"&amp;"_"&amp;$D74),17,0),IF($G74="Weight Distance (e.g. Freight Transport)",VLOOKUP($H74,INDIRECT("Ref_EF_Weight_Distance"&amp;"_"&amp;$D74),5,0),IF($G74="Custom Vehicle",VLOOKUP($H74,Tbl_vehical_Settings,6,0),IF($G74="Custom Fuel",VLOOKUP($M74,Tbl_Fuel_Settings,6,0),$AV74)))))))</f>
        <v>#REF!</v>
      </c>
      <c r="X74" s="60" t="str">
        <f>IF(OR($G74="Fuel Use",$G74="Fuel Use and Vehicle Distance"),VLOOKUP($M74,INDIRECT("Ref_EF_ByFuel"&amp;"_"&amp;$D74),6,0),IF(AND($G74="Vehicle Distance (e.g. Road Transport)",$D74="UK"),VLOOKUP($H74,Ref_EF_Vehicle_Distance_UK,6,0),IF(AND($G74="Vehicle Distance (e.g. Road Transport)",OR($D74="US",$D74="Other")),VLOOKUP($H74,INDIRECT("Ref_EF_Vehicle_Distance"&amp;"_"&amp;$D74),18,0),IF(AND($G74="Vehicle Distance (e.g. Road Transport)",ISBLANK($N74),ISBLANK($O74)),VLOOKUP($H74,INDIRECT("Ref_EF_Vehicle_Distance"&amp;"_"&amp;$D74),18,0),IF($G74="Weight Distance (e.g. Freight Transport)",VLOOKUP($H74,INDIRECT("Ref_EF_Weight_Distance"&amp;"_"&amp;$D74),6,0),IF($G74="Custom Vehicle",VLOOKUP($H74,Tbl_vehical_Settings,7,0),IF($G74="Custom Fuel",VLOOKUP($M74,Tbl_Fuel_Settings,7,0),$AW74)))))))</f>
        <v>#REF!</v>
      </c>
      <c r="Y74" s="60" t="str">
        <f>IF(OR($G74="Fuel Use",$G74="Fuel Use and Vehicle Distance"),VLOOKUP($M74,INDIRECT("Ref_EF_ByFuel"&amp;"_"&amp;$D74),4,0),IF(AND($G74="Vehicle Distance (e.g. Road Transport)",$D74="UK"),VLOOKUP($H74,Ref_EF_Vehicle_Distance_UK,4,0),IF(AND($G74="Vehicle Distance (e.g. Road Transport)",OR($D74="US",$D74="Other")),VLOOKUP($H74,INDIRECT("Ref_EF_Vehicle_Distance"&amp;"_"&amp;$D74),16,0),IF(AND($G74="Vehicle Distance (e.g. Road Transport)",ISBLANK($N74),ISBLANK($O74)),VLOOKUP($H74,INDIRECT("Ref_EF_Vehicle_Distance"&amp;"_"&amp;$D74),16,0),IF($G74="Weight Distance (e.g. Freight Transport)",VLOOKUP($H74,INDIRECT("Ref_EF_Weight_Distance"&amp;"_"&amp;$D74),4,0),IF($G74="Custom Vehicle",VLOOKUP($H74,Tbl_vehical_Settings,5,0),IF($G74="Custom Fuel",VLOOKUP($M74,Tbl_Fuel_Settings,5,0),$AX74)))))))</f>
        <v>#REF!</v>
      </c>
      <c r="Z74" s="60" t="str">
        <f>IF(OR($G74="Fuel Use",$G74="Fuel Use and Vehicle Distance"),VLOOKUP($M74,INDIRECT("Ref_EF_ByFuel"&amp;"_"&amp;$D74),5,0),IF(AND($G74="Vehicle Distance (e.g. Road Transport)",$D74="UK"),VLOOKUP($H74,Ref_EF_Vehicle_Distance_UK,5,0),IF(AND($G74="Vehicle Distance (e.g. Road Transport)",OR($D74="US",$D74="Other")),VLOOKUP($H74,INDIRECT("Ref_EF_Vehicle_Distance"&amp;"_"&amp;$D74),17,0),IF(AND($G74="Vehicle Distance (e.g. Road Transport)",ISBLANK($N74),ISBLANK($O74)),VLOOKUP($H74,INDIRECT("Ref_EF_Vehicle_Distance"&amp;"_"&amp;$D74),17,0),IF($G74="Weight Distance (e.g. Freight Transport)",VLOOKUP($H74,INDIRECT("Ref_EF_Weight_Distance"&amp;"_"&amp;$D74),5,0),IF($G74="Custom Vehicle",VLOOKUP($H74,Tbl_vehical_Settings,6,0),IF($G74="Custom Fuel",VLOOKUP($M74,Tbl_Fuel_Settings,6,0),$AV74)))))))</f>
        <v>#REF!</v>
      </c>
      <c r="AA74" s="60" t="str">
        <f>IF(OR($G74="Fuel Use",$G74="Fuel Use and Vehicle Distance"),VLOOKUP($M74,INDIRECT("Ref_EF_ByFuel"&amp;"_"&amp;$D74),6,0),IF(AND($G74="Vehicle Distance (e.g. Road Transport)",$D74="UK"),VLOOKUP($H74,Ref_EF_Vehicle_Distance_UK,6,0),IF(AND($G74="Vehicle Distance (e.g. Road Transport)",OR($D74="US",$D74="Other")),VLOOKUP($H74,INDIRECT("Ref_EF_Vehicle_Distance"&amp;"_"&amp;$D74),18,0),IF(AND($G74="Vehicle Distance (e.g. Road Transport)",ISBLANK($N74),ISBLANK($O74)),VLOOKUP($H74,INDIRECT("Ref_EF_Vehicle_Distance"&amp;"_"&amp;$D74),18,0),IF($G74="Weight Distance (e.g. Freight Transport)",VLOOKUP($H74,INDIRECT("Ref_EF_Weight_Distance"&amp;"_"&amp;$D74),6,0),IF($G74="Custom Vehicle",VLOOKUP($H74,Tbl_vehical_Settings,7,0),IF($G74="Custom Fuel",VLOOKUP($M74,Tbl_Fuel_Settings,7,0),$AW74)))))))</f>
        <v>#REF!</v>
      </c>
      <c r="AB74" s="60" t="str">
        <f>IF($G74="Fuel Use",VLOOKUP($H74,INDIRECT("Ref_EF_ByFuel_CH4"&amp;"_"&amp;$D74),3,0),
IF($G74="Fuel Use and Vehicle Distance",VLOOKUP($H74,INDIRECT("Ref_EF_Vehicle_Distance"&amp;"_"&amp;$D74),3,0),IF($G74="Vehicle Distance (e.g. Road Transport)",VLOOKUP($H74,INDIRECT("Ref_EF_Vehicle_Distance"&amp;"_"&amp;$D74),IF($D74="UK",7,3),0),IF($G74="Weight Distance (e.g. Freight Transport)",VLOOKUP(VLOOKUP($H74,INDIRECT("Ref_EF_Weight_Distance"&amp;"_"&amp;$D74),8,0),INDIRECT("Ref_EF_Weight_Distance_CH4"&amp;"_"&amp;$D74),3,0),IF($G74="Custom Vehicle",VLOOKUP($H74,Tbl_vehical_Settings,3,0),IF($G74="Custom Fuel",VLOOKUP($M74,Tbl_Fuel_Settings,3,0),VLOOKUP($H74,INDIRECT("Ref_EF_Public_Transport"&amp;"_"&amp;$D74),7,0)))))))</f>
        <v>#REF!</v>
      </c>
      <c r="AC74" s="60" t="str">
        <f>IF($G74="Fuel Use",VLOOKUP($H74,INDIRECT("Ref_EF_ByFuel_CH4"&amp;"_"&amp;$D74),4,0),
IF($G74="Fuel Use and Vehicle Distance",VLOOKUP($H74,INDIRECT("Ref_EF_Vehicle_Distance"&amp;"_"&amp;$D74),4,0),IF($G74="Vehicle Distance (e.g. Road Transport)",VLOOKUP($H74,INDIRECT("Ref_EF_Vehicle_Distance"&amp;"_"&amp;$D74),IF($D74="UK",8,4),0),IF($G74="Weight Distance (e.g. Freight Transport)",VLOOKUP(VLOOKUP($H74,INDIRECT("Ref_EF_Weight_Distance"&amp;"_"&amp;$D74),8,0),INDIRECT("Ref_EF_Weight_Distance_CH4"&amp;"_"&amp;$D74),4,0),IF($G74="Custom Vehicle",VLOOKUP($H74,Tbl_vehical_Settings,6,0),IF($G74="Custom Fuel",VLOOKUP($M74,Tbl_Fuel_Settings,6,0),VLOOKUP($H74,INDIRECT("Ref_EF_Public_Transport"&amp;"_"&amp;$D74),8,0)))))))</f>
        <v>#REF!</v>
      </c>
      <c r="AD74" s="60" t="str">
        <f>IF($G74="Fuel Use",VLOOKUP($H74,INDIRECT("Ref_EF_ByFuel_CH4"&amp;"_"&amp;$D74),5,0),
IF($G74="Fuel Use and Vehicle Distance",VLOOKUP($H74,INDIRECT("Ref_EF_Vehicle_Distance"&amp;"_"&amp;$D74),5,0),IF($G74="Vehicle Distance (e.g. Road Transport)",VLOOKUP($H74,INDIRECT("Ref_EF_Vehicle_Distance"&amp;"_"&amp;$D74),IF($D74="UK",9,5),0),IF($G74="Weight Distance (e.g. Freight Transport)",VLOOKUP(VLOOKUP($H74,INDIRECT("Ref_EF_Weight_Distance"&amp;"_"&amp;$D74),8,0),INDIRECT("Ref_EF_Weight_Distance_CH4"&amp;"_"&amp;$D74),5,0),IF($G74="Custom Vehicle",VLOOKUP($H74,Tbl_vehical_Settings,7,0),IF($G74="Custom Fuel",VLOOKUP($M74,Tbl_Fuel_Settings,7,0),VLOOKUP($H74,INDIRECT("Ref_EF_Public_Transport"&amp;"_"&amp;$D74),9,0)))))))</f>
        <v>#REF!</v>
      </c>
      <c r="AE74" s="60" t="str">
        <f>IF($G74="Fuel Use",VLOOKUP($H74,INDIRECT("Ref_EF_ByFuel_CH4"&amp;"_"&amp;$D74),6,0),
IF($G74="Fuel Use and Vehicle Distance",VLOOKUP($H74,INDIRECT("Ref_EF_Vehicle_Distance"&amp;"_"&amp;$D74),6,0),IF($G74="Vehicle Distance (e.g. Road Transport)",VLOOKUP($H74,INDIRECT("Ref_EF_Vehicle_Distance"&amp;"_"&amp;$D74),IF($D74="UK",10,6),0),IF($G74="Weight Distance (e.g. Freight Transport)",VLOOKUP(VLOOKUP($H74,INDIRECT("Ref_EF_Weight_Distance"&amp;"_"&amp;$D74),8,0),INDIRECT("Ref_EF_Weight_Distance_CH4"&amp;"_"&amp;$D74),6,0),IF($G74="Custom Vehicle",VLOOKUP($H74,Tbl_vehical_Settings,4,0),IF($G74="Custom Fuel",VLOOKUP($M74,Tbl_Fuel_Settings,4,0),VLOOKUP($H74,INDIRECT("Ref_EF_Public_Transport"&amp;"_"&amp;$D74),10,0)))))))</f>
        <v>#REF!</v>
      </c>
      <c r="AF74" s="60" t="str">
        <f>IF($G74="Fuel Use",VLOOKUP($H74,INDIRECT("Ref_EF_ByFuel_CH4"&amp;"_"&amp;$D74),7,0),
IF($G74="Fuel Use and Vehicle Distance",VLOOKUP($H74,INDIRECT("Ref_EF_Vehicle_Distance"&amp;"_"&amp;$D74),7,0),IF($G74="Vehicle Distance (e.g. Road Transport)",VLOOKUP($H74,INDIRECT("Ref_EF_Vehicle_Distance"&amp;"_"&amp;$D74),IF($D74="UK",11,7),0),IF($G74="Weight Distance (e.g. Freight Transport)",VLOOKUP(VLOOKUP($H74,INDIRECT("Ref_EF_Weight_Distance"&amp;"_"&amp;$D74),8,0),INDIRECT("Ref_EF_Weight_Distance_CH4"&amp;"_"&amp;$D74),7,0),IF($G74="Custom Vehicle",VLOOKUP($H74,Tbl_vehical_Settings,6,0),IF($G74="Custom Fuel",VLOOKUP($M74,Tbl_Fuel_Settings,6,0),VLOOKUP($H74,INDIRECT("Ref_EF_Public_Transport"&amp;"_"&amp;$D74),11,0)))))))</f>
        <v>#REF!</v>
      </c>
      <c r="AG74" s="60" t="str">
        <f>IF($G74="Fuel Use",VLOOKUP($H74,INDIRECT("Ref_EF_ByFuel_CH4"&amp;"_"&amp;$D74),8,0),
IF($G74="Fuel Use and Vehicle Distance",VLOOKUP($H74,INDIRECT("Ref_EF_Vehicle_Distance"&amp;"_"&amp;$D74),8,0),IF($G74="Vehicle Distance (e.g. Road Transport)",VLOOKUP($H74,INDIRECT("Ref_EF_Vehicle_Distance"&amp;"_"&amp;$D74),IF($D74="UK",12,8),0),IF($G74="Weight Distance (e.g. Freight Transport)",VLOOKUP(VLOOKUP($H74,INDIRECT("Ref_EF_Weight_Distance"&amp;"_"&amp;$D74),8,0),INDIRECT("Ref_EF_Weight_Distance_CH4"&amp;"_"&amp;$D74),8,0),IF($G74="Custom Vehicle",VLOOKUP($H74,Tbl_vehical_Settings,7,0),IF($G74="Custom Fuel",VLOOKUP($M74,Tbl_Fuel_Settings,7,0),VLOOKUP($H74,INDIRECT("Ref_EF_Public_Transport"&amp;"_"&amp;$D74),12,0)))))))</f>
        <v>#REF!</v>
      </c>
      <c r="AH74" s="60" t="str">
        <f t="array" ref="AH74">INDEX(Ref_Master_Unit_Table,MATCH($W74,REF_To_Unit,0),MATCH('Reference - Lookup and Unit'!$A$11,Ref_From_Units,0))</f>
        <v>#REF!</v>
      </c>
      <c r="AI74" s="60" t="str">
        <f t="array" ref="AI74">INDEX(Ref_Master_Unit_Table,MATCH(IF(AND($D74="UK",$G74="Vehicle Distance (e.g. Road Transport)"),$L74,IF(ISBLANK($O74),$L74,$O74)),Ref_From_Units,0),MATCH($X74,REF_To_Unit,0))</f>
        <v>#N/A</v>
      </c>
      <c r="AJ74" s="60" t="str">
        <f t="array" ref="AJ74">INDEX(Ref_Master_Unit_Table,MATCH($Z74,REF_To_Unit,0),MATCH('Reference - Lookup and Unit'!$A$11,Ref_From_Units,0))</f>
        <v>#REF!</v>
      </c>
      <c r="AK74" s="60" t="str">
        <f t="array" ref="AK74">INDEX(Ref_Master_Unit_Table,MATCH(IF(AND($D74="UK",$G74="Vehicle Distance (e.g. Road Transport)"),$L74,IF(ISBLANK($O74),$L74,$O74)),Ref_From_Units,0),MATCH($AA74,REF_To_Unit,0))</f>
        <v>#N/A</v>
      </c>
      <c r="AL74" s="60" t="str">
        <f t="array" ref="AL74">INDEX(Ref_Master_Unit_Table,MATCH($AC74,REF_To_Unit,0),MATCH('Reference - Lookup and Unit'!$A$11,Ref_From_Units,0))</f>
        <v>#REF!</v>
      </c>
      <c r="AM74" s="60" t="str">
        <f t="array" ref="AM74">INDEX(Ref_Master_Unit_Table,MATCH(IF(OR($G74="Fuel Use",$G74="Custom Fuel"),$O74,$L74),Ref_From_Units,0),MATCH($AD74,REF_To_Unit,0))</f>
        <v>#N/A</v>
      </c>
      <c r="AN74" s="60" t="str">
        <f t="array" ref="AN74">INDEX(Ref_Master_Unit_Table,MATCH($AF74,REF_To_Unit,0),MATCH('Reference - Lookup and Unit'!$A$11,Ref_From_Units,0))</f>
        <v>#REF!</v>
      </c>
      <c r="AO74" s="60" t="str">
        <f t="array" ref="AO74">INDEX(Ref_Master_Unit_Table,MATCH(IF(OR($G74="Fuel Use",$G74="Custom Fuel"),$O74,$L74),Ref_From_Units,0),MATCH($AD74,REF_To_Unit,0))</f>
        <v>#N/A</v>
      </c>
      <c r="AP74" s="60" t="str">
        <f>VLOOKUP("CO2",INDIRECT(IF(Setting_IPCC_GWP_VERSION="1995 IPCC Second Assessment Report (SAR)","Ref_EF_IPCC_GWP_95",IF(Setting_IPCC_GWP_VERSION="2001 IPCC Third Assessment Report (TAR)","Ref_EF_IPCC_GWP_2001","Ref_EF_IPCC_GWP_2007"))),2,0)</f>
        <v>1.0000000000</v>
      </c>
      <c r="AQ7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4" s="61" t="str">
        <f>VLOOKUP("Biofuel CO2",INDIRECT(IF(Setting_IPCC_GWP_VERSION="1995 IPCC Second Assessment Report (SAR)","Ref_EF_IPCC_GWP_95",IF(Setting_IPCC_GWP_VERSION="2001 IPCC Third Assessment Report (TAR)","Ref_EF_IPCC_GWP_2001","Ref_EF_IPCC_GWP_2007"))),2,0)</f>
        <v>1.0000000000</v>
      </c>
      <c r="AT74" s="62" t="str">
        <f t="shared" si="6"/>
        <v>Ref_DD_vehicle_Passenger_</v>
      </c>
      <c r="AU74" s="62" t="str">
        <f t="shared" si="7"/>
        <v>#REF!</v>
      </c>
      <c r="AV74" s="62" t="str">
        <f t="shared" si="8"/>
        <v>#REF!</v>
      </c>
      <c r="AW74" s="62" t="str">
        <f t="shared" si="9"/>
        <v>#REF!</v>
      </c>
      <c r="AX74" s="62" t="str">
        <f t="shared" si="10"/>
        <v>#REF!</v>
      </c>
      <c r="AY74" s="62" t="str">
        <f t="shared" si="11"/>
        <v>FALSE</v>
      </c>
      <c r="AZ74" s="62" t="str">
        <f t="shared" si="12"/>
        <v/>
      </c>
      <c r="BA74" s="62" t="str">
        <f t="shared" si="13"/>
        <v/>
      </c>
      <c r="BB74" s="62" t="str">
        <f t="shared" si="14"/>
        <v/>
      </c>
      <c r="BC74" s="62" t="str">
        <f t="shared" si="15"/>
        <v/>
      </c>
      <c r="BD74" s="62" t="str">
        <f t="shared" si="16"/>
        <v/>
      </c>
      <c r="BE74" s="62" t="str">
        <f t="shared" si="17"/>
        <v/>
      </c>
      <c r="BF74" s="62" t="str">
        <f t="shared" si="18"/>
        <v/>
      </c>
      <c r="BG74" s="62" t="str">
        <f t="shared" si="19"/>
        <v/>
      </c>
      <c r="BH74" s="62" t="str">
        <f t="shared" si="20"/>
        <v/>
      </c>
      <c r="BI74" s="62" t="str">
        <f t="shared" si="21"/>
        <v/>
      </c>
      <c r="BJ74" s="62" t="str">
        <f t="shared" si="22"/>
        <v/>
      </c>
      <c r="BK74" s="62" t="str">
        <f t="shared" si="23"/>
        <v/>
      </c>
      <c r="BL74" s="62" t="str">
        <f t="shared" si="24"/>
        <v/>
      </c>
      <c r="BM74" s="63" t="str">
        <f t="shared" si="25"/>
        <v/>
      </c>
      <c r="BN74" s="62" t="str">
        <f t="shared" si="26"/>
        <v/>
      </c>
      <c r="BO74" s="62" t="str">
        <f t="shared" si="27"/>
        <v/>
      </c>
      <c r="BP74" s="62" t="str">
        <f t="shared" si="28"/>
        <v/>
      </c>
      <c r="BQ74" s="62" t="str">
        <f t="shared" si="29"/>
        <v/>
      </c>
      <c r="BR74" s="62" t="str">
        <f t="shared" si="30"/>
        <v/>
      </c>
      <c r="BS74" s="62" t="str">
        <f t="shared" si="31"/>
        <v/>
      </c>
      <c r="BT74" s="62" t="str">
        <f t="shared" si="32"/>
        <v/>
      </c>
      <c r="BU74" s="62" t="str">
        <f t="shared" si="33"/>
        <v/>
      </c>
      <c r="BV74" s="62" t="str">
        <f t="shared" si="34"/>
        <v/>
      </c>
      <c r="BW74" s="62" t="str">
        <f t="shared" si="35"/>
        <v/>
      </c>
      <c r="BX74" s="62" t="str">
        <f t="shared" si="36"/>
        <v/>
      </c>
      <c r="BY74" s="62" t="str">
        <f t="shared" si="37"/>
        <v/>
      </c>
      <c r="BZ74" s="62" t="str">
        <f t="shared" si="38"/>
        <v/>
      </c>
      <c r="CA74" s="62" t="str">
        <f t="shared" si="39"/>
        <v/>
      </c>
      <c r="CB74" s="62" t="str">
        <f t="shared" si="40"/>
        <v/>
      </c>
      <c r="CC74" s="62" t="str">
        <f t="shared" si="41"/>
        <v/>
      </c>
      <c r="CD74" s="62" t="str">
        <f t="shared" si="42"/>
        <v/>
      </c>
      <c r="CE74" s="62" t="str">
        <f t="shared" si="43"/>
        <v/>
      </c>
      <c r="CF74" s="62" t="str">
        <f t="shared" si="44"/>
        <v/>
      </c>
      <c r="CG74" s="62" t="str">
        <f t="shared" si="45"/>
        <v/>
      </c>
      <c r="CH74" s="62" t="str">
        <f t="shared" si="46"/>
        <v/>
      </c>
      <c r="CI74" s="62" t="str">
        <f t="shared" si="47"/>
        <v/>
      </c>
      <c r="CJ74" s="62" t="str">
        <f t="shared" si="48"/>
        <v/>
      </c>
      <c r="CK74" s="62" t="str">
        <f t="shared" si="49"/>
        <v/>
      </c>
      <c r="CL74" s="62" t="str">
        <f t="shared" si="50"/>
        <v/>
      </c>
      <c r="CM74" s="62" t="str">
        <f t="shared" si="51"/>
        <v/>
      </c>
      <c r="CN74" s="62" t="str">
        <f t="shared" si="52"/>
        <v/>
      </c>
      <c r="CO74" s="62" t="str">
        <f t="shared" si="53"/>
        <v/>
      </c>
      <c r="CP74" s="64" t="str">
        <f t="shared" si="54"/>
        <v>Ref_DD_DistanceUnit</v>
      </c>
      <c r="CQ74" s="62" t="str">
        <f t="shared" si="55"/>
        <v/>
      </c>
      <c r="CR74" s="64" t="str">
        <f t="shared" si="56"/>
        <v/>
      </c>
      <c r="CS74" s="65"/>
      <c r="CT74" s="8"/>
      <c r="CU74" s="8"/>
      <c r="CV74" s="8"/>
      <c r="CW74" s="8"/>
      <c r="CX74" s="8"/>
      <c r="CY74" s="8"/>
      <c r="CZ74" s="8"/>
      <c r="DA74" s="8"/>
      <c r="DB74" s="8"/>
      <c r="DC74" s="8"/>
      <c r="DD74" s="8"/>
      <c r="DE74" s="8"/>
      <c r="DF74" s="8"/>
      <c r="DG74" s="8"/>
      <c r="DH74" s="8"/>
      <c r="DI74" s="8"/>
      <c r="DJ74" s="8"/>
      <c r="DK74" s="8"/>
      <c r="DL74" s="8"/>
    </row>
    <row r="75" ht="18.0" customHeight="1">
      <c r="A75" s="8"/>
      <c r="B75" s="87"/>
      <c r="C75" s="79"/>
      <c r="D75" s="79"/>
      <c r="E75" s="79"/>
      <c r="F75" s="79"/>
      <c r="G75" s="79"/>
      <c r="H75" s="79"/>
      <c r="I75" s="80"/>
      <c r="J75" s="80"/>
      <c r="K75" s="80"/>
      <c r="L75" s="79"/>
      <c r="M75" s="79"/>
      <c r="N75" s="80"/>
      <c r="O75" s="79"/>
      <c r="P75" s="81"/>
      <c r="Q75" s="82" t="str">
        <f t="shared" si="1"/>
        <v/>
      </c>
      <c r="R75" s="82" t="str">
        <f t="shared" si="2"/>
        <v/>
      </c>
      <c r="S75" s="82" t="str">
        <f t="shared" si="3"/>
        <v/>
      </c>
      <c r="T75" s="82" t="str">
        <f t="shared" si="4"/>
        <v>0</v>
      </c>
      <c r="U75" s="83" t="str">
        <f t="shared" si="5"/>
        <v/>
      </c>
      <c r="V75" s="60" t="str">
        <f>IF(OR($G75="Fuel Use",$G75="Fuel Use and Vehicle Distance"),VLOOKUP($M75,INDIRECT("Ref_EF_ByFuel"&amp;"_"&amp;$D75),3,0),IF(AND($G75="Vehicle Distance (e.g. Road Transport)",$D75="UK"),VLOOKUP($H75,Ref_EF_Vehicle_Distance_UK,3,0),IF(AND($G75="Vehicle Distance (e.g. Road Transport)",OR($D75="US",$D75="Other")),VLOOKUP($H75,INDIRECT("Ref_EF_Vehicle_Distance"&amp;"_"&amp;$D75),15,0),IF(AND($G75="Vehicle Distance (e.g. Road Transport)",ISBLANK($N75),ISBLANK($O75)),VLOOKUP($H75,INDIRECT("Ref_EF_Vehicle_Distance"&amp;"_"&amp;$D75),15,0),IF($G75="Weight Distance (e.g. Freight Transport)",VLOOKUP($H75,INDIRECT("Ref_EF_Weight_Distance"&amp;"_"&amp;$D75),3,0),IF($G75="Custom Vehicle",VLOOKUP($H75,Tbl_vehical_Settings,2,0),IF($G75="Custom Fuel",VLOOKUP($M75,Tbl_Fuel_Settings,2,0),$AU75)))))))</f>
        <v>#REF!</v>
      </c>
      <c r="W75" s="60" t="str">
        <f>IF(OR($G75="Fuel Use",$G75="Fuel Use and Vehicle Distance"),VLOOKUP($M75,INDIRECT("Ref_EF_ByFuel"&amp;"_"&amp;$D75),5,0),IF(AND($G75="Vehicle Distance (e.g. Road Transport)",$D75="UK"),VLOOKUP($H75,Ref_EF_Vehicle_Distance_UK,5,0),IF(AND($G75="Vehicle Distance (e.g. Road Transport)",OR($D75="US",$D75="Other")),VLOOKUP($H75,INDIRECT("Ref_EF_Vehicle_Distance"&amp;"_"&amp;$D75),17,0),IF(AND($G75="Vehicle Distance (e.g. Road Transport)",ISBLANK($N75),ISBLANK($O75)),VLOOKUP($H75,INDIRECT("Ref_EF_Vehicle_Distance"&amp;"_"&amp;$D75),17,0),IF($G75="Weight Distance (e.g. Freight Transport)",VLOOKUP($H75,INDIRECT("Ref_EF_Weight_Distance"&amp;"_"&amp;$D75),5,0),IF($G75="Custom Vehicle",VLOOKUP($H75,Tbl_vehical_Settings,6,0),IF($G75="Custom Fuel",VLOOKUP($M75,Tbl_Fuel_Settings,6,0),$AV75)))))))</f>
        <v>#REF!</v>
      </c>
      <c r="X75" s="60" t="str">
        <f>IF(OR($G75="Fuel Use",$G75="Fuel Use and Vehicle Distance"),VLOOKUP($M75,INDIRECT("Ref_EF_ByFuel"&amp;"_"&amp;$D75),6,0),IF(AND($G75="Vehicle Distance (e.g. Road Transport)",$D75="UK"),VLOOKUP($H75,Ref_EF_Vehicle_Distance_UK,6,0),IF(AND($G75="Vehicle Distance (e.g. Road Transport)",OR($D75="US",$D75="Other")),VLOOKUP($H75,INDIRECT("Ref_EF_Vehicle_Distance"&amp;"_"&amp;$D75),18,0),IF(AND($G75="Vehicle Distance (e.g. Road Transport)",ISBLANK($N75),ISBLANK($O75)),VLOOKUP($H75,INDIRECT("Ref_EF_Vehicle_Distance"&amp;"_"&amp;$D75),18,0),IF($G75="Weight Distance (e.g. Freight Transport)",VLOOKUP($H75,INDIRECT("Ref_EF_Weight_Distance"&amp;"_"&amp;$D75),6,0),IF($G75="Custom Vehicle",VLOOKUP($H75,Tbl_vehical_Settings,7,0),IF($G75="Custom Fuel",VLOOKUP($M75,Tbl_Fuel_Settings,7,0),$AW75)))))))</f>
        <v>#REF!</v>
      </c>
      <c r="Y75" s="60" t="str">
        <f>IF(OR($G75="Fuel Use",$G75="Fuel Use and Vehicle Distance"),VLOOKUP($M75,INDIRECT("Ref_EF_ByFuel"&amp;"_"&amp;$D75),4,0),IF(AND($G75="Vehicle Distance (e.g. Road Transport)",$D75="UK"),VLOOKUP($H75,Ref_EF_Vehicle_Distance_UK,4,0),IF(AND($G75="Vehicle Distance (e.g. Road Transport)",OR($D75="US",$D75="Other")),VLOOKUP($H75,INDIRECT("Ref_EF_Vehicle_Distance"&amp;"_"&amp;$D75),16,0),IF(AND($G75="Vehicle Distance (e.g. Road Transport)",ISBLANK($N75),ISBLANK($O75)),VLOOKUP($H75,INDIRECT("Ref_EF_Vehicle_Distance"&amp;"_"&amp;$D75),16,0),IF($G75="Weight Distance (e.g. Freight Transport)",VLOOKUP($H75,INDIRECT("Ref_EF_Weight_Distance"&amp;"_"&amp;$D75),4,0),IF($G75="Custom Vehicle",VLOOKUP($H75,Tbl_vehical_Settings,5,0),IF($G75="Custom Fuel",VLOOKUP($M75,Tbl_Fuel_Settings,5,0),$AX75)))))))</f>
        <v>#REF!</v>
      </c>
      <c r="Z75" s="60" t="str">
        <f>IF(OR($G75="Fuel Use",$G75="Fuel Use and Vehicle Distance"),VLOOKUP($M75,INDIRECT("Ref_EF_ByFuel"&amp;"_"&amp;$D75),5,0),IF(AND($G75="Vehicle Distance (e.g. Road Transport)",$D75="UK"),VLOOKUP($H75,Ref_EF_Vehicle_Distance_UK,5,0),IF(AND($G75="Vehicle Distance (e.g. Road Transport)",OR($D75="US",$D75="Other")),VLOOKUP($H75,INDIRECT("Ref_EF_Vehicle_Distance"&amp;"_"&amp;$D75),17,0),IF(AND($G75="Vehicle Distance (e.g. Road Transport)",ISBLANK($N75),ISBLANK($O75)),VLOOKUP($H75,INDIRECT("Ref_EF_Vehicle_Distance"&amp;"_"&amp;$D75),17,0),IF($G75="Weight Distance (e.g. Freight Transport)",VLOOKUP($H75,INDIRECT("Ref_EF_Weight_Distance"&amp;"_"&amp;$D75),5,0),IF($G75="Custom Vehicle",VLOOKUP($H75,Tbl_vehical_Settings,6,0),IF($G75="Custom Fuel",VLOOKUP($M75,Tbl_Fuel_Settings,6,0),$AV75)))))))</f>
        <v>#REF!</v>
      </c>
      <c r="AA75" s="60" t="str">
        <f>IF(OR($G75="Fuel Use",$G75="Fuel Use and Vehicle Distance"),VLOOKUP($M75,INDIRECT("Ref_EF_ByFuel"&amp;"_"&amp;$D75),6,0),IF(AND($G75="Vehicle Distance (e.g. Road Transport)",$D75="UK"),VLOOKUP($H75,Ref_EF_Vehicle_Distance_UK,6,0),IF(AND($G75="Vehicle Distance (e.g. Road Transport)",OR($D75="US",$D75="Other")),VLOOKUP($H75,INDIRECT("Ref_EF_Vehicle_Distance"&amp;"_"&amp;$D75),18,0),IF(AND($G75="Vehicle Distance (e.g. Road Transport)",ISBLANK($N75),ISBLANK($O75)),VLOOKUP($H75,INDIRECT("Ref_EF_Vehicle_Distance"&amp;"_"&amp;$D75),18,0),IF($G75="Weight Distance (e.g. Freight Transport)",VLOOKUP($H75,INDIRECT("Ref_EF_Weight_Distance"&amp;"_"&amp;$D75),6,0),IF($G75="Custom Vehicle",VLOOKUP($H75,Tbl_vehical_Settings,7,0),IF($G75="Custom Fuel",VLOOKUP($M75,Tbl_Fuel_Settings,7,0),$AW75)))))))</f>
        <v>#REF!</v>
      </c>
      <c r="AB75" s="60" t="str">
        <f>IF($G75="Fuel Use",VLOOKUP($H75,INDIRECT("Ref_EF_ByFuel_CH4"&amp;"_"&amp;$D75),3,0),
IF($G75="Fuel Use and Vehicle Distance",VLOOKUP($H75,INDIRECT("Ref_EF_Vehicle_Distance"&amp;"_"&amp;$D75),3,0),IF($G75="Vehicle Distance (e.g. Road Transport)",VLOOKUP($H75,INDIRECT("Ref_EF_Vehicle_Distance"&amp;"_"&amp;$D75),IF($D75="UK",7,3),0),IF($G75="Weight Distance (e.g. Freight Transport)",VLOOKUP(VLOOKUP($H75,INDIRECT("Ref_EF_Weight_Distance"&amp;"_"&amp;$D75),8,0),INDIRECT("Ref_EF_Weight_Distance_CH4"&amp;"_"&amp;$D75),3,0),IF($G75="Custom Vehicle",VLOOKUP($H75,Tbl_vehical_Settings,3,0),IF($G75="Custom Fuel",VLOOKUP($M75,Tbl_Fuel_Settings,3,0),VLOOKUP($H75,INDIRECT("Ref_EF_Public_Transport"&amp;"_"&amp;$D75),7,0)))))))</f>
        <v>#REF!</v>
      </c>
      <c r="AC75" s="60" t="str">
        <f>IF($G75="Fuel Use",VLOOKUP($H75,INDIRECT("Ref_EF_ByFuel_CH4"&amp;"_"&amp;$D75),4,0),
IF($G75="Fuel Use and Vehicle Distance",VLOOKUP($H75,INDIRECT("Ref_EF_Vehicle_Distance"&amp;"_"&amp;$D75),4,0),IF($G75="Vehicle Distance (e.g. Road Transport)",VLOOKUP($H75,INDIRECT("Ref_EF_Vehicle_Distance"&amp;"_"&amp;$D75),IF($D75="UK",8,4),0),IF($G75="Weight Distance (e.g. Freight Transport)",VLOOKUP(VLOOKUP($H75,INDIRECT("Ref_EF_Weight_Distance"&amp;"_"&amp;$D75),8,0),INDIRECT("Ref_EF_Weight_Distance_CH4"&amp;"_"&amp;$D75),4,0),IF($G75="Custom Vehicle",VLOOKUP($H75,Tbl_vehical_Settings,6,0),IF($G75="Custom Fuel",VLOOKUP($M75,Tbl_Fuel_Settings,6,0),VLOOKUP($H75,INDIRECT("Ref_EF_Public_Transport"&amp;"_"&amp;$D75),8,0)))))))</f>
        <v>#REF!</v>
      </c>
      <c r="AD75" s="60" t="str">
        <f>IF($G75="Fuel Use",VLOOKUP($H75,INDIRECT("Ref_EF_ByFuel_CH4"&amp;"_"&amp;$D75),5,0),
IF($G75="Fuel Use and Vehicle Distance",VLOOKUP($H75,INDIRECT("Ref_EF_Vehicle_Distance"&amp;"_"&amp;$D75),5,0),IF($G75="Vehicle Distance (e.g. Road Transport)",VLOOKUP($H75,INDIRECT("Ref_EF_Vehicle_Distance"&amp;"_"&amp;$D75),IF($D75="UK",9,5),0),IF($G75="Weight Distance (e.g. Freight Transport)",VLOOKUP(VLOOKUP($H75,INDIRECT("Ref_EF_Weight_Distance"&amp;"_"&amp;$D75),8,0),INDIRECT("Ref_EF_Weight_Distance_CH4"&amp;"_"&amp;$D75),5,0),IF($G75="Custom Vehicle",VLOOKUP($H75,Tbl_vehical_Settings,7,0),IF($G75="Custom Fuel",VLOOKUP($M75,Tbl_Fuel_Settings,7,0),VLOOKUP($H75,INDIRECT("Ref_EF_Public_Transport"&amp;"_"&amp;$D75),9,0)))))))</f>
        <v>#REF!</v>
      </c>
      <c r="AE75" s="60" t="str">
        <f>IF($G75="Fuel Use",VLOOKUP($H75,INDIRECT("Ref_EF_ByFuel_CH4"&amp;"_"&amp;$D75),6,0),
IF($G75="Fuel Use and Vehicle Distance",VLOOKUP($H75,INDIRECT("Ref_EF_Vehicle_Distance"&amp;"_"&amp;$D75),6,0),IF($G75="Vehicle Distance (e.g. Road Transport)",VLOOKUP($H75,INDIRECT("Ref_EF_Vehicle_Distance"&amp;"_"&amp;$D75),IF($D75="UK",10,6),0),IF($G75="Weight Distance (e.g. Freight Transport)",VLOOKUP(VLOOKUP($H75,INDIRECT("Ref_EF_Weight_Distance"&amp;"_"&amp;$D75),8,0),INDIRECT("Ref_EF_Weight_Distance_CH4"&amp;"_"&amp;$D75),6,0),IF($G75="Custom Vehicle",VLOOKUP($H75,Tbl_vehical_Settings,4,0),IF($G75="Custom Fuel",VLOOKUP($M75,Tbl_Fuel_Settings,4,0),VLOOKUP($H75,INDIRECT("Ref_EF_Public_Transport"&amp;"_"&amp;$D75),10,0)))))))</f>
        <v>#REF!</v>
      </c>
      <c r="AF75" s="60" t="str">
        <f>IF($G75="Fuel Use",VLOOKUP($H75,INDIRECT("Ref_EF_ByFuel_CH4"&amp;"_"&amp;$D75),7,0),
IF($G75="Fuel Use and Vehicle Distance",VLOOKUP($H75,INDIRECT("Ref_EF_Vehicle_Distance"&amp;"_"&amp;$D75),7,0),IF($G75="Vehicle Distance (e.g. Road Transport)",VLOOKUP($H75,INDIRECT("Ref_EF_Vehicle_Distance"&amp;"_"&amp;$D75),IF($D75="UK",11,7),0),IF($G75="Weight Distance (e.g. Freight Transport)",VLOOKUP(VLOOKUP($H75,INDIRECT("Ref_EF_Weight_Distance"&amp;"_"&amp;$D75),8,0),INDIRECT("Ref_EF_Weight_Distance_CH4"&amp;"_"&amp;$D75),7,0),IF($G75="Custom Vehicle",VLOOKUP($H75,Tbl_vehical_Settings,6,0),IF($G75="Custom Fuel",VLOOKUP($M75,Tbl_Fuel_Settings,6,0),VLOOKUP($H75,INDIRECT("Ref_EF_Public_Transport"&amp;"_"&amp;$D75),11,0)))))))</f>
        <v>#REF!</v>
      </c>
      <c r="AG75" s="60" t="str">
        <f>IF($G75="Fuel Use",VLOOKUP($H75,INDIRECT("Ref_EF_ByFuel_CH4"&amp;"_"&amp;$D75),8,0),
IF($G75="Fuel Use and Vehicle Distance",VLOOKUP($H75,INDIRECT("Ref_EF_Vehicle_Distance"&amp;"_"&amp;$D75),8,0),IF($G75="Vehicle Distance (e.g. Road Transport)",VLOOKUP($H75,INDIRECT("Ref_EF_Vehicle_Distance"&amp;"_"&amp;$D75),IF($D75="UK",12,8),0),IF($G75="Weight Distance (e.g. Freight Transport)",VLOOKUP(VLOOKUP($H75,INDIRECT("Ref_EF_Weight_Distance"&amp;"_"&amp;$D75),8,0),INDIRECT("Ref_EF_Weight_Distance_CH4"&amp;"_"&amp;$D75),8,0),IF($G75="Custom Vehicle",VLOOKUP($H75,Tbl_vehical_Settings,7,0),IF($G75="Custom Fuel",VLOOKUP($M75,Tbl_Fuel_Settings,7,0),VLOOKUP($H75,INDIRECT("Ref_EF_Public_Transport"&amp;"_"&amp;$D75),12,0)))))))</f>
        <v>#REF!</v>
      </c>
      <c r="AH75" s="60" t="str">
        <f t="array" ref="AH75">INDEX(Ref_Master_Unit_Table,MATCH($W75,REF_To_Unit,0),MATCH('Reference - Lookup and Unit'!$A$11,Ref_From_Units,0))</f>
        <v>#REF!</v>
      </c>
      <c r="AI75" s="60" t="str">
        <f t="array" ref="AI75">INDEX(Ref_Master_Unit_Table,MATCH(IF(AND($D75="UK",$G75="Vehicle Distance (e.g. Road Transport)"),$L75,IF(ISBLANK($O75),$L75,$O75)),Ref_From_Units,0),MATCH($X75,REF_To_Unit,0))</f>
        <v>#N/A</v>
      </c>
      <c r="AJ75" s="60" t="str">
        <f t="array" ref="AJ75">INDEX(Ref_Master_Unit_Table,MATCH($Z75,REF_To_Unit,0),MATCH('Reference - Lookup and Unit'!$A$11,Ref_From_Units,0))</f>
        <v>#REF!</v>
      </c>
      <c r="AK75" s="60" t="str">
        <f t="array" ref="AK75">INDEX(Ref_Master_Unit_Table,MATCH(IF(AND($D75="UK",$G75="Vehicle Distance (e.g. Road Transport)"),$L75,IF(ISBLANK($O75),$L75,$O75)),Ref_From_Units,0),MATCH($AA75,REF_To_Unit,0))</f>
        <v>#N/A</v>
      </c>
      <c r="AL75" s="60" t="str">
        <f t="array" ref="AL75">INDEX(Ref_Master_Unit_Table,MATCH($AC75,REF_To_Unit,0),MATCH('Reference - Lookup and Unit'!$A$11,Ref_From_Units,0))</f>
        <v>#REF!</v>
      </c>
      <c r="AM75" s="60" t="str">
        <f t="array" ref="AM75">INDEX(Ref_Master_Unit_Table,MATCH(IF(OR($G75="Fuel Use",$G75="Custom Fuel"),$O75,$L75),Ref_From_Units,0),MATCH($AD75,REF_To_Unit,0))</f>
        <v>#N/A</v>
      </c>
      <c r="AN75" s="60" t="str">
        <f t="array" ref="AN75">INDEX(Ref_Master_Unit_Table,MATCH($AF75,REF_To_Unit,0),MATCH('Reference - Lookup and Unit'!$A$11,Ref_From_Units,0))</f>
        <v>#REF!</v>
      </c>
      <c r="AO75" s="60" t="str">
        <f t="array" ref="AO75">INDEX(Ref_Master_Unit_Table,MATCH(IF(OR($G75="Fuel Use",$G75="Custom Fuel"),$O75,$L75),Ref_From_Units,0),MATCH($AD75,REF_To_Unit,0))</f>
        <v>#N/A</v>
      </c>
      <c r="AP75" s="60" t="str">
        <f>VLOOKUP("CO2",INDIRECT(IF(Setting_IPCC_GWP_VERSION="1995 IPCC Second Assessment Report (SAR)","Ref_EF_IPCC_GWP_95",IF(Setting_IPCC_GWP_VERSION="2001 IPCC Third Assessment Report (TAR)","Ref_EF_IPCC_GWP_2001","Ref_EF_IPCC_GWP_2007"))),2,0)</f>
        <v>1.0000000000</v>
      </c>
      <c r="AQ7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5" s="61" t="str">
        <f>VLOOKUP("Biofuel CO2",INDIRECT(IF(Setting_IPCC_GWP_VERSION="1995 IPCC Second Assessment Report (SAR)","Ref_EF_IPCC_GWP_95",IF(Setting_IPCC_GWP_VERSION="2001 IPCC Third Assessment Report (TAR)","Ref_EF_IPCC_GWP_2001","Ref_EF_IPCC_GWP_2007"))),2,0)</f>
        <v>1.0000000000</v>
      </c>
      <c r="AT75" s="62" t="str">
        <f t="shared" si="6"/>
        <v>Ref_DD_vehicle_Passenger_</v>
      </c>
      <c r="AU75" s="62" t="str">
        <f t="shared" si="7"/>
        <v>#REF!</v>
      </c>
      <c r="AV75" s="62" t="str">
        <f t="shared" si="8"/>
        <v>#REF!</v>
      </c>
      <c r="AW75" s="62" t="str">
        <f t="shared" si="9"/>
        <v>#REF!</v>
      </c>
      <c r="AX75" s="62" t="str">
        <f t="shared" si="10"/>
        <v>#REF!</v>
      </c>
      <c r="AY75" s="62" t="str">
        <f t="shared" si="11"/>
        <v>FALSE</v>
      </c>
      <c r="AZ75" s="62" t="str">
        <f t="shared" si="12"/>
        <v/>
      </c>
      <c r="BA75" s="62" t="str">
        <f t="shared" si="13"/>
        <v/>
      </c>
      <c r="BB75" s="62" t="str">
        <f t="shared" si="14"/>
        <v/>
      </c>
      <c r="BC75" s="62" t="str">
        <f t="shared" si="15"/>
        <v/>
      </c>
      <c r="BD75" s="62" t="str">
        <f t="shared" si="16"/>
        <v/>
      </c>
      <c r="BE75" s="62" t="str">
        <f t="shared" si="17"/>
        <v/>
      </c>
      <c r="BF75" s="62" t="str">
        <f t="shared" si="18"/>
        <v/>
      </c>
      <c r="BG75" s="62" t="str">
        <f t="shared" si="19"/>
        <v/>
      </c>
      <c r="BH75" s="62" t="str">
        <f t="shared" si="20"/>
        <v/>
      </c>
      <c r="BI75" s="62" t="str">
        <f t="shared" si="21"/>
        <v/>
      </c>
      <c r="BJ75" s="62" t="str">
        <f t="shared" si="22"/>
        <v/>
      </c>
      <c r="BK75" s="62" t="str">
        <f t="shared" si="23"/>
        <v/>
      </c>
      <c r="BL75" s="62" t="str">
        <f t="shared" si="24"/>
        <v/>
      </c>
      <c r="BM75" s="63" t="str">
        <f t="shared" si="25"/>
        <v/>
      </c>
      <c r="BN75" s="62" t="str">
        <f t="shared" si="26"/>
        <v/>
      </c>
      <c r="BO75" s="62" t="str">
        <f t="shared" si="27"/>
        <v/>
      </c>
      <c r="BP75" s="62" t="str">
        <f t="shared" si="28"/>
        <v/>
      </c>
      <c r="BQ75" s="62" t="str">
        <f t="shared" si="29"/>
        <v/>
      </c>
      <c r="BR75" s="62" t="str">
        <f t="shared" si="30"/>
        <v/>
      </c>
      <c r="BS75" s="62" t="str">
        <f t="shared" si="31"/>
        <v/>
      </c>
      <c r="BT75" s="62" t="str">
        <f t="shared" si="32"/>
        <v/>
      </c>
      <c r="BU75" s="62" t="str">
        <f t="shared" si="33"/>
        <v/>
      </c>
      <c r="BV75" s="62" t="str">
        <f t="shared" si="34"/>
        <v/>
      </c>
      <c r="BW75" s="62" t="str">
        <f t="shared" si="35"/>
        <v/>
      </c>
      <c r="BX75" s="62" t="str">
        <f t="shared" si="36"/>
        <v/>
      </c>
      <c r="BY75" s="62" t="str">
        <f t="shared" si="37"/>
        <v/>
      </c>
      <c r="BZ75" s="62" t="str">
        <f t="shared" si="38"/>
        <v/>
      </c>
      <c r="CA75" s="62" t="str">
        <f t="shared" si="39"/>
        <v/>
      </c>
      <c r="CB75" s="62" t="str">
        <f t="shared" si="40"/>
        <v/>
      </c>
      <c r="CC75" s="62" t="str">
        <f t="shared" si="41"/>
        <v/>
      </c>
      <c r="CD75" s="62" t="str">
        <f t="shared" si="42"/>
        <v/>
      </c>
      <c r="CE75" s="62" t="str">
        <f t="shared" si="43"/>
        <v/>
      </c>
      <c r="CF75" s="62" t="str">
        <f t="shared" si="44"/>
        <v/>
      </c>
      <c r="CG75" s="62" t="str">
        <f t="shared" si="45"/>
        <v/>
      </c>
      <c r="CH75" s="62" t="str">
        <f t="shared" si="46"/>
        <v/>
      </c>
      <c r="CI75" s="62" t="str">
        <f t="shared" si="47"/>
        <v/>
      </c>
      <c r="CJ75" s="62" t="str">
        <f t="shared" si="48"/>
        <v/>
      </c>
      <c r="CK75" s="62" t="str">
        <f t="shared" si="49"/>
        <v/>
      </c>
      <c r="CL75" s="62" t="str">
        <f t="shared" si="50"/>
        <v/>
      </c>
      <c r="CM75" s="62" t="str">
        <f t="shared" si="51"/>
        <v/>
      </c>
      <c r="CN75" s="62" t="str">
        <f t="shared" si="52"/>
        <v/>
      </c>
      <c r="CO75" s="62" t="str">
        <f t="shared" si="53"/>
        <v/>
      </c>
      <c r="CP75" s="64" t="str">
        <f t="shared" si="54"/>
        <v>Ref_DD_DistanceUnit</v>
      </c>
      <c r="CQ75" s="62" t="str">
        <f t="shared" si="55"/>
        <v/>
      </c>
      <c r="CR75" s="64" t="str">
        <f t="shared" si="56"/>
        <v/>
      </c>
      <c r="CS75" s="65"/>
      <c r="CT75" s="8"/>
      <c r="CU75" s="8"/>
      <c r="CV75" s="8"/>
      <c r="CW75" s="8"/>
      <c r="CX75" s="8"/>
      <c r="CY75" s="8"/>
      <c r="CZ75" s="8"/>
      <c r="DA75" s="8"/>
      <c r="DB75" s="8"/>
      <c r="DC75" s="8"/>
      <c r="DD75" s="8"/>
      <c r="DE75" s="8"/>
      <c r="DF75" s="8"/>
      <c r="DG75" s="8"/>
      <c r="DH75" s="8"/>
      <c r="DI75" s="8"/>
      <c r="DJ75" s="8"/>
      <c r="DK75" s="8"/>
      <c r="DL75" s="8"/>
    </row>
    <row r="76" ht="18.0" customHeight="1">
      <c r="A76" s="8"/>
      <c r="B76" s="87"/>
      <c r="C76" s="79"/>
      <c r="D76" s="79"/>
      <c r="E76" s="79"/>
      <c r="F76" s="79"/>
      <c r="G76" s="79"/>
      <c r="H76" s="79"/>
      <c r="I76" s="80"/>
      <c r="J76" s="80"/>
      <c r="K76" s="80"/>
      <c r="L76" s="79"/>
      <c r="M76" s="79"/>
      <c r="N76" s="80"/>
      <c r="O76" s="79"/>
      <c r="P76" s="81"/>
      <c r="Q76" s="82" t="str">
        <f t="shared" si="1"/>
        <v/>
      </c>
      <c r="R76" s="82" t="str">
        <f t="shared" si="2"/>
        <v/>
      </c>
      <c r="S76" s="82" t="str">
        <f t="shared" si="3"/>
        <v/>
      </c>
      <c r="T76" s="82" t="str">
        <f t="shared" si="4"/>
        <v>0</v>
      </c>
      <c r="U76" s="83" t="str">
        <f t="shared" si="5"/>
        <v/>
      </c>
      <c r="V76" s="60" t="str">
        <f>IF(OR($G76="Fuel Use",$G76="Fuel Use and Vehicle Distance"),VLOOKUP($M76,INDIRECT("Ref_EF_ByFuel"&amp;"_"&amp;$D76),3,0),IF(AND($G76="Vehicle Distance (e.g. Road Transport)",$D76="UK"),VLOOKUP($H76,Ref_EF_Vehicle_Distance_UK,3,0),IF(AND($G76="Vehicle Distance (e.g. Road Transport)",OR($D76="US",$D76="Other")),VLOOKUP($H76,INDIRECT("Ref_EF_Vehicle_Distance"&amp;"_"&amp;$D76),15,0),IF(AND($G76="Vehicle Distance (e.g. Road Transport)",ISBLANK($N76),ISBLANK($O76)),VLOOKUP($H76,INDIRECT("Ref_EF_Vehicle_Distance"&amp;"_"&amp;$D76),15,0),IF($G76="Weight Distance (e.g. Freight Transport)",VLOOKUP($H76,INDIRECT("Ref_EF_Weight_Distance"&amp;"_"&amp;$D76),3,0),IF($G76="Custom Vehicle",VLOOKUP($H76,Tbl_vehical_Settings,2,0),IF($G76="Custom Fuel",VLOOKUP($M76,Tbl_Fuel_Settings,2,0),$AU76)))))))</f>
        <v>#REF!</v>
      </c>
      <c r="W76" s="60" t="str">
        <f>IF(OR($G76="Fuel Use",$G76="Fuel Use and Vehicle Distance"),VLOOKUP($M76,INDIRECT("Ref_EF_ByFuel"&amp;"_"&amp;$D76),5,0),IF(AND($G76="Vehicle Distance (e.g. Road Transport)",$D76="UK"),VLOOKUP($H76,Ref_EF_Vehicle_Distance_UK,5,0),IF(AND($G76="Vehicle Distance (e.g. Road Transport)",OR($D76="US",$D76="Other")),VLOOKUP($H76,INDIRECT("Ref_EF_Vehicle_Distance"&amp;"_"&amp;$D76),17,0),IF(AND($G76="Vehicle Distance (e.g. Road Transport)",ISBLANK($N76),ISBLANK($O76)),VLOOKUP($H76,INDIRECT("Ref_EF_Vehicle_Distance"&amp;"_"&amp;$D76),17,0),IF($G76="Weight Distance (e.g. Freight Transport)",VLOOKUP($H76,INDIRECT("Ref_EF_Weight_Distance"&amp;"_"&amp;$D76),5,0),IF($G76="Custom Vehicle",VLOOKUP($H76,Tbl_vehical_Settings,6,0),IF($G76="Custom Fuel",VLOOKUP($M76,Tbl_Fuel_Settings,6,0),$AV76)))))))</f>
        <v>#REF!</v>
      </c>
      <c r="X76" s="60" t="str">
        <f>IF(OR($G76="Fuel Use",$G76="Fuel Use and Vehicle Distance"),VLOOKUP($M76,INDIRECT("Ref_EF_ByFuel"&amp;"_"&amp;$D76),6,0),IF(AND($G76="Vehicle Distance (e.g. Road Transport)",$D76="UK"),VLOOKUP($H76,Ref_EF_Vehicle_Distance_UK,6,0),IF(AND($G76="Vehicle Distance (e.g. Road Transport)",OR($D76="US",$D76="Other")),VLOOKUP($H76,INDIRECT("Ref_EF_Vehicle_Distance"&amp;"_"&amp;$D76),18,0),IF(AND($G76="Vehicle Distance (e.g. Road Transport)",ISBLANK($N76),ISBLANK($O76)),VLOOKUP($H76,INDIRECT("Ref_EF_Vehicle_Distance"&amp;"_"&amp;$D76),18,0),IF($G76="Weight Distance (e.g. Freight Transport)",VLOOKUP($H76,INDIRECT("Ref_EF_Weight_Distance"&amp;"_"&amp;$D76),6,0),IF($G76="Custom Vehicle",VLOOKUP($H76,Tbl_vehical_Settings,7,0),IF($G76="Custom Fuel",VLOOKUP($M76,Tbl_Fuel_Settings,7,0),$AW76)))))))</f>
        <v>#REF!</v>
      </c>
      <c r="Y76" s="60" t="str">
        <f>IF(OR($G76="Fuel Use",$G76="Fuel Use and Vehicle Distance"),VLOOKUP($M76,INDIRECT("Ref_EF_ByFuel"&amp;"_"&amp;$D76),4,0),IF(AND($G76="Vehicle Distance (e.g. Road Transport)",$D76="UK"),VLOOKUP($H76,Ref_EF_Vehicle_Distance_UK,4,0),IF(AND($G76="Vehicle Distance (e.g. Road Transport)",OR($D76="US",$D76="Other")),VLOOKUP($H76,INDIRECT("Ref_EF_Vehicle_Distance"&amp;"_"&amp;$D76),16,0),IF(AND($G76="Vehicle Distance (e.g. Road Transport)",ISBLANK($N76),ISBLANK($O76)),VLOOKUP($H76,INDIRECT("Ref_EF_Vehicle_Distance"&amp;"_"&amp;$D76),16,0),IF($G76="Weight Distance (e.g. Freight Transport)",VLOOKUP($H76,INDIRECT("Ref_EF_Weight_Distance"&amp;"_"&amp;$D76),4,0),IF($G76="Custom Vehicle",VLOOKUP($H76,Tbl_vehical_Settings,5,0),IF($G76="Custom Fuel",VLOOKUP($M76,Tbl_Fuel_Settings,5,0),$AX76)))))))</f>
        <v>#REF!</v>
      </c>
      <c r="Z76" s="60" t="str">
        <f>IF(OR($G76="Fuel Use",$G76="Fuel Use and Vehicle Distance"),VLOOKUP($M76,INDIRECT("Ref_EF_ByFuel"&amp;"_"&amp;$D76),5,0),IF(AND($G76="Vehicle Distance (e.g. Road Transport)",$D76="UK"),VLOOKUP($H76,Ref_EF_Vehicle_Distance_UK,5,0),IF(AND($G76="Vehicle Distance (e.g. Road Transport)",OR($D76="US",$D76="Other")),VLOOKUP($H76,INDIRECT("Ref_EF_Vehicle_Distance"&amp;"_"&amp;$D76),17,0),IF(AND($G76="Vehicle Distance (e.g. Road Transport)",ISBLANK($N76),ISBLANK($O76)),VLOOKUP($H76,INDIRECT("Ref_EF_Vehicle_Distance"&amp;"_"&amp;$D76),17,0),IF($G76="Weight Distance (e.g. Freight Transport)",VLOOKUP($H76,INDIRECT("Ref_EF_Weight_Distance"&amp;"_"&amp;$D76),5,0),IF($G76="Custom Vehicle",VLOOKUP($H76,Tbl_vehical_Settings,6,0),IF($G76="Custom Fuel",VLOOKUP($M76,Tbl_Fuel_Settings,6,0),$AV76)))))))</f>
        <v>#REF!</v>
      </c>
      <c r="AA76" s="60" t="str">
        <f>IF(OR($G76="Fuel Use",$G76="Fuel Use and Vehicle Distance"),VLOOKUP($M76,INDIRECT("Ref_EF_ByFuel"&amp;"_"&amp;$D76),6,0),IF(AND($G76="Vehicle Distance (e.g. Road Transport)",$D76="UK"),VLOOKUP($H76,Ref_EF_Vehicle_Distance_UK,6,0),IF(AND($G76="Vehicle Distance (e.g. Road Transport)",OR($D76="US",$D76="Other")),VLOOKUP($H76,INDIRECT("Ref_EF_Vehicle_Distance"&amp;"_"&amp;$D76),18,0),IF(AND($G76="Vehicle Distance (e.g. Road Transport)",ISBLANK($N76),ISBLANK($O76)),VLOOKUP($H76,INDIRECT("Ref_EF_Vehicle_Distance"&amp;"_"&amp;$D76),18,0),IF($G76="Weight Distance (e.g. Freight Transport)",VLOOKUP($H76,INDIRECT("Ref_EF_Weight_Distance"&amp;"_"&amp;$D76),6,0),IF($G76="Custom Vehicle",VLOOKUP($H76,Tbl_vehical_Settings,7,0),IF($G76="Custom Fuel",VLOOKUP($M76,Tbl_Fuel_Settings,7,0),$AW76)))))))</f>
        <v>#REF!</v>
      </c>
      <c r="AB76" s="60" t="str">
        <f>IF($G76="Fuel Use",VLOOKUP($H76,INDIRECT("Ref_EF_ByFuel_CH4"&amp;"_"&amp;$D76),3,0),
IF($G76="Fuel Use and Vehicle Distance",VLOOKUP($H76,INDIRECT("Ref_EF_Vehicle_Distance"&amp;"_"&amp;$D76),3,0),IF($G76="Vehicle Distance (e.g. Road Transport)",VLOOKUP($H76,INDIRECT("Ref_EF_Vehicle_Distance"&amp;"_"&amp;$D76),IF($D76="UK",7,3),0),IF($G76="Weight Distance (e.g. Freight Transport)",VLOOKUP(VLOOKUP($H76,INDIRECT("Ref_EF_Weight_Distance"&amp;"_"&amp;$D76),8,0),INDIRECT("Ref_EF_Weight_Distance_CH4"&amp;"_"&amp;$D76),3,0),IF($G76="Custom Vehicle",VLOOKUP($H76,Tbl_vehical_Settings,3,0),IF($G76="Custom Fuel",VLOOKUP($M76,Tbl_Fuel_Settings,3,0),VLOOKUP($H76,INDIRECT("Ref_EF_Public_Transport"&amp;"_"&amp;$D76),7,0)))))))</f>
        <v>#REF!</v>
      </c>
      <c r="AC76" s="60" t="str">
        <f>IF($G76="Fuel Use",VLOOKUP($H76,INDIRECT("Ref_EF_ByFuel_CH4"&amp;"_"&amp;$D76),4,0),
IF($G76="Fuel Use and Vehicle Distance",VLOOKUP($H76,INDIRECT("Ref_EF_Vehicle_Distance"&amp;"_"&amp;$D76),4,0),IF($G76="Vehicle Distance (e.g. Road Transport)",VLOOKUP($H76,INDIRECT("Ref_EF_Vehicle_Distance"&amp;"_"&amp;$D76),IF($D76="UK",8,4),0),IF($G76="Weight Distance (e.g. Freight Transport)",VLOOKUP(VLOOKUP($H76,INDIRECT("Ref_EF_Weight_Distance"&amp;"_"&amp;$D76),8,0),INDIRECT("Ref_EF_Weight_Distance_CH4"&amp;"_"&amp;$D76),4,0),IF($G76="Custom Vehicle",VLOOKUP($H76,Tbl_vehical_Settings,6,0),IF($G76="Custom Fuel",VLOOKUP($M76,Tbl_Fuel_Settings,6,0),VLOOKUP($H76,INDIRECT("Ref_EF_Public_Transport"&amp;"_"&amp;$D76),8,0)))))))</f>
        <v>#REF!</v>
      </c>
      <c r="AD76" s="60" t="str">
        <f>IF($G76="Fuel Use",VLOOKUP($H76,INDIRECT("Ref_EF_ByFuel_CH4"&amp;"_"&amp;$D76),5,0),
IF($G76="Fuel Use and Vehicle Distance",VLOOKUP($H76,INDIRECT("Ref_EF_Vehicle_Distance"&amp;"_"&amp;$D76),5,0),IF($G76="Vehicle Distance (e.g. Road Transport)",VLOOKUP($H76,INDIRECT("Ref_EF_Vehicle_Distance"&amp;"_"&amp;$D76),IF($D76="UK",9,5),0),IF($G76="Weight Distance (e.g. Freight Transport)",VLOOKUP(VLOOKUP($H76,INDIRECT("Ref_EF_Weight_Distance"&amp;"_"&amp;$D76),8,0),INDIRECT("Ref_EF_Weight_Distance_CH4"&amp;"_"&amp;$D76),5,0),IF($G76="Custom Vehicle",VLOOKUP($H76,Tbl_vehical_Settings,7,0),IF($G76="Custom Fuel",VLOOKUP($M76,Tbl_Fuel_Settings,7,0),VLOOKUP($H76,INDIRECT("Ref_EF_Public_Transport"&amp;"_"&amp;$D76),9,0)))))))</f>
        <v>#REF!</v>
      </c>
      <c r="AE76" s="60" t="str">
        <f>IF($G76="Fuel Use",VLOOKUP($H76,INDIRECT("Ref_EF_ByFuel_CH4"&amp;"_"&amp;$D76),6,0),
IF($G76="Fuel Use and Vehicle Distance",VLOOKUP($H76,INDIRECT("Ref_EF_Vehicle_Distance"&amp;"_"&amp;$D76),6,0),IF($G76="Vehicle Distance (e.g. Road Transport)",VLOOKUP($H76,INDIRECT("Ref_EF_Vehicle_Distance"&amp;"_"&amp;$D76),IF($D76="UK",10,6),0),IF($G76="Weight Distance (e.g. Freight Transport)",VLOOKUP(VLOOKUP($H76,INDIRECT("Ref_EF_Weight_Distance"&amp;"_"&amp;$D76),8,0),INDIRECT("Ref_EF_Weight_Distance_CH4"&amp;"_"&amp;$D76),6,0),IF($G76="Custom Vehicle",VLOOKUP($H76,Tbl_vehical_Settings,4,0),IF($G76="Custom Fuel",VLOOKUP($M76,Tbl_Fuel_Settings,4,0),VLOOKUP($H76,INDIRECT("Ref_EF_Public_Transport"&amp;"_"&amp;$D76),10,0)))))))</f>
        <v>#REF!</v>
      </c>
      <c r="AF76" s="60" t="str">
        <f>IF($G76="Fuel Use",VLOOKUP($H76,INDIRECT("Ref_EF_ByFuel_CH4"&amp;"_"&amp;$D76),7,0),
IF($G76="Fuel Use and Vehicle Distance",VLOOKUP($H76,INDIRECT("Ref_EF_Vehicle_Distance"&amp;"_"&amp;$D76),7,0),IF($G76="Vehicle Distance (e.g. Road Transport)",VLOOKUP($H76,INDIRECT("Ref_EF_Vehicle_Distance"&amp;"_"&amp;$D76),IF($D76="UK",11,7),0),IF($G76="Weight Distance (e.g. Freight Transport)",VLOOKUP(VLOOKUP($H76,INDIRECT("Ref_EF_Weight_Distance"&amp;"_"&amp;$D76),8,0),INDIRECT("Ref_EF_Weight_Distance_CH4"&amp;"_"&amp;$D76),7,0),IF($G76="Custom Vehicle",VLOOKUP($H76,Tbl_vehical_Settings,6,0),IF($G76="Custom Fuel",VLOOKUP($M76,Tbl_Fuel_Settings,6,0),VLOOKUP($H76,INDIRECT("Ref_EF_Public_Transport"&amp;"_"&amp;$D76),11,0)))))))</f>
        <v>#REF!</v>
      </c>
      <c r="AG76" s="60" t="str">
        <f>IF($G76="Fuel Use",VLOOKUP($H76,INDIRECT("Ref_EF_ByFuel_CH4"&amp;"_"&amp;$D76),8,0),
IF($G76="Fuel Use and Vehicle Distance",VLOOKUP($H76,INDIRECT("Ref_EF_Vehicle_Distance"&amp;"_"&amp;$D76),8,0),IF($G76="Vehicle Distance (e.g. Road Transport)",VLOOKUP($H76,INDIRECT("Ref_EF_Vehicle_Distance"&amp;"_"&amp;$D76),IF($D76="UK",12,8),0),IF($G76="Weight Distance (e.g. Freight Transport)",VLOOKUP(VLOOKUP($H76,INDIRECT("Ref_EF_Weight_Distance"&amp;"_"&amp;$D76),8,0),INDIRECT("Ref_EF_Weight_Distance_CH4"&amp;"_"&amp;$D76),8,0),IF($G76="Custom Vehicle",VLOOKUP($H76,Tbl_vehical_Settings,7,0),IF($G76="Custom Fuel",VLOOKUP($M76,Tbl_Fuel_Settings,7,0),VLOOKUP($H76,INDIRECT("Ref_EF_Public_Transport"&amp;"_"&amp;$D76),12,0)))))))</f>
        <v>#REF!</v>
      </c>
      <c r="AH76" s="60" t="str">
        <f t="array" ref="AH76">INDEX(Ref_Master_Unit_Table,MATCH($W76,REF_To_Unit,0),MATCH('Reference - Lookup and Unit'!$A$11,Ref_From_Units,0))</f>
        <v>#REF!</v>
      </c>
      <c r="AI76" s="60" t="str">
        <f t="array" ref="AI76">INDEX(Ref_Master_Unit_Table,MATCH(IF(AND($D76="UK",$G76="Vehicle Distance (e.g. Road Transport)"),$L76,IF(ISBLANK($O76),$L76,$O76)),Ref_From_Units,0),MATCH($X76,REF_To_Unit,0))</f>
        <v>#N/A</v>
      </c>
      <c r="AJ76" s="60" t="str">
        <f t="array" ref="AJ76">INDEX(Ref_Master_Unit_Table,MATCH($Z76,REF_To_Unit,0),MATCH('Reference - Lookup and Unit'!$A$11,Ref_From_Units,0))</f>
        <v>#REF!</v>
      </c>
      <c r="AK76" s="60" t="str">
        <f t="array" ref="AK76">INDEX(Ref_Master_Unit_Table,MATCH(IF(AND($D76="UK",$G76="Vehicle Distance (e.g. Road Transport)"),$L76,IF(ISBLANK($O76),$L76,$O76)),Ref_From_Units,0),MATCH($AA76,REF_To_Unit,0))</f>
        <v>#N/A</v>
      </c>
      <c r="AL76" s="60" t="str">
        <f t="array" ref="AL76">INDEX(Ref_Master_Unit_Table,MATCH($AC76,REF_To_Unit,0),MATCH('Reference - Lookup and Unit'!$A$11,Ref_From_Units,0))</f>
        <v>#REF!</v>
      </c>
      <c r="AM76" s="60" t="str">
        <f t="array" ref="AM76">INDEX(Ref_Master_Unit_Table,MATCH(IF(OR($G76="Fuel Use",$G76="Custom Fuel"),$O76,$L76),Ref_From_Units,0),MATCH($AD76,REF_To_Unit,0))</f>
        <v>#N/A</v>
      </c>
      <c r="AN76" s="60" t="str">
        <f t="array" ref="AN76">INDEX(Ref_Master_Unit_Table,MATCH($AF76,REF_To_Unit,0),MATCH('Reference - Lookup and Unit'!$A$11,Ref_From_Units,0))</f>
        <v>#REF!</v>
      </c>
      <c r="AO76" s="60" t="str">
        <f t="array" ref="AO76">INDEX(Ref_Master_Unit_Table,MATCH(IF(OR($G76="Fuel Use",$G76="Custom Fuel"),$O76,$L76),Ref_From_Units,0),MATCH($AD76,REF_To_Unit,0))</f>
        <v>#N/A</v>
      </c>
      <c r="AP76" s="60" t="str">
        <f>VLOOKUP("CO2",INDIRECT(IF(Setting_IPCC_GWP_VERSION="1995 IPCC Second Assessment Report (SAR)","Ref_EF_IPCC_GWP_95",IF(Setting_IPCC_GWP_VERSION="2001 IPCC Third Assessment Report (TAR)","Ref_EF_IPCC_GWP_2001","Ref_EF_IPCC_GWP_2007"))),2,0)</f>
        <v>1.0000000000</v>
      </c>
      <c r="AQ7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6" s="61" t="str">
        <f>VLOOKUP("Biofuel CO2",INDIRECT(IF(Setting_IPCC_GWP_VERSION="1995 IPCC Second Assessment Report (SAR)","Ref_EF_IPCC_GWP_95",IF(Setting_IPCC_GWP_VERSION="2001 IPCC Third Assessment Report (TAR)","Ref_EF_IPCC_GWP_2001","Ref_EF_IPCC_GWP_2007"))),2,0)</f>
        <v>1.0000000000</v>
      </c>
      <c r="AT76" s="62" t="str">
        <f t="shared" si="6"/>
        <v>Ref_DD_vehicle_Passenger_</v>
      </c>
      <c r="AU76" s="62" t="str">
        <f t="shared" si="7"/>
        <v>#REF!</v>
      </c>
      <c r="AV76" s="62" t="str">
        <f t="shared" si="8"/>
        <v>#REF!</v>
      </c>
      <c r="AW76" s="62" t="str">
        <f t="shared" si="9"/>
        <v>#REF!</v>
      </c>
      <c r="AX76" s="62" t="str">
        <f t="shared" si="10"/>
        <v>#REF!</v>
      </c>
      <c r="AY76" s="62" t="str">
        <f t="shared" si="11"/>
        <v>FALSE</v>
      </c>
      <c r="AZ76" s="62" t="str">
        <f t="shared" si="12"/>
        <v/>
      </c>
      <c r="BA76" s="62" t="str">
        <f t="shared" si="13"/>
        <v/>
      </c>
      <c r="BB76" s="62" t="str">
        <f t="shared" si="14"/>
        <v/>
      </c>
      <c r="BC76" s="62" t="str">
        <f t="shared" si="15"/>
        <v/>
      </c>
      <c r="BD76" s="62" t="str">
        <f t="shared" si="16"/>
        <v/>
      </c>
      <c r="BE76" s="62" t="str">
        <f t="shared" si="17"/>
        <v/>
      </c>
      <c r="BF76" s="62" t="str">
        <f t="shared" si="18"/>
        <v/>
      </c>
      <c r="BG76" s="62" t="str">
        <f t="shared" si="19"/>
        <v/>
      </c>
      <c r="BH76" s="62" t="str">
        <f t="shared" si="20"/>
        <v/>
      </c>
      <c r="BI76" s="62" t="str">
        <f t="shared" si="21"/>
        <v/>
      </c>
      <c r="BJ76" s="62" t="str">
        <f t="shared" si="22"/>
        <v/>
      </c>
      <c r="BK76" s="62" t="str">
        <f t="shared" si="23"/>
        <v/>
      </c>
      <c r="BL76" s="62" t="str">
        <f t="shared" si="24"/>
        <v/>
      </c>
      <c r="BM76" s="63" t="str">
        <f t="shared" si="25"/>
        <v/>
      </c>
      <c r="BN76" s="62" t="str">
        <f t="shared" si="26"/>
        <v/>
      </c>
      <c r="BO76" s="62" t="str">
        <f t="shared" si="27"/>
        <v/>
      </c>
      <c r="BP76" s="62" t="str">
        <f t="shared" si="28"/>
        <v/>
      </c>
      <c r="BQ76" s="62" t="str">
        <f t="shared" si="29"/>
        <v/>
      </c>
      <c r="BR76" s="62" t="str">
        <f t="shared" si="30"/>
        <v/>
      </c>
      <c r="BS76" s="62" t="str">
        <f t="shared" si="31"/>
        <v/>
      </c>
      <c r="BT76" s="62" t="str">
        <f t="shared" si="32"/>
        <v/>
      </c>
      <c r="BU76" s="62" t="str">
        <f t="shared" si="33"/>
        <v/>
      </c>
      <c r="BV76" s="62" t="str">
        <f t="shared" si="34"/>
        <v/>
      </c>
      <c r="BW76" s="62" t="str">
        <f t="shared" si="35"/>
        <v/>
      </c>
      <c r="BX76" s="62" t="str">
        <f t="shared" si="36"/>
        <v/>
      </c>
      <c r="BY76" s="62" t="str">
        <f t="shared" si="37"/>
        <v/>
      </c>
      <c r="BZ76" s="62" t="str">
        <f t="shared" si="38"/>
        <v/>
      </c>
      <c r="CA76" s="62" t="str">
        <f t="shared" si="39"/>
        <v/>
      </c>
      <c r="CB76" s="62" t="str">
        <f t="shared" si="40"/>
        <v/>
      </c>
      <c r="CC76" s="62" t="str">
        <f t="shared" si="41"/>
        <v/>
      </c>
      <c r="CD76" s="62" t="str">
        <f t="shared" si="42"/>
        <v/>
      </c>
      <c r="CE76" s="62" t="str">
        <f t="shared" si="43"/>
        <v/>
      </c>
      <c r="CF76" s="62" t="str">
        <f t="shared" si="44"/>
        <v/>
      </c>
      <c r="CG76" s="62" t="str">
        <f t="shared" si="45"/>
        <v/>
      </c>
      <c r="CH76" s="62" t="str">
        <f t="shared" si="46"/>
        <v/>
      </c>
      <c r="CI76" s="62" t="str">
        <f t="shared" si="47"/>
        <v/>
      </c>
      <c r="CJ76" s="62" t="str">
        <f t="shared" si="48"/>
        <v/>
      </c>
      <c r="CK76" s="62" t="str">
        <f t="shared" si="49"/>
        <v/>
      </c>
      <c r="CL76" s="62" t="str">
        <f t="shared" si="50"/>
        <v/>
      </c>
      <c r="CM76" s="62" t="str">
        <f t="shared" si="51"/>
        <v/>
      </c>
      <c r="CN76" s="62" t="str">
        <f t="shared" si="52"/>
        <v/>
      </c>
      <c r="CO76" s="62" t="str">
        <f t="shared" si="53"/>
        <v/>
      </c>
      <c r="CP76" s="64" t="str">
        <f t="shared" si="54"/>
        <v>Ref_DD_DistanceUnit</v>
      </c>
      <c r="CQ76" s="62" t="str">
        <f t="shared" si="55"/>
        <v/>
      </c>
      <c r="CR76" s="64" t="str">
        <f t="shared" si="56"/>
        <v/>
      </c>
      <c r="CS76" s="65"/>
      <c r="CT76" s="8"/>
      <c r="CU76" s="8"/>
      <c r="CV76" s="8"/>
      <c r="CW76" s="8"/>
      <c r="CX76" s="8"/>
      <c r="CY76" s="8"/>
      <c r="CZ76" s="8"/>
      <c r="DA76" s="8"/>
      <c r="DB76" s="8"/>
      <c r="DC76" s="8"/>
      <c r="DD76" s="8"/>
      <c r="DE76" s="8"/>
      <c r="DF76" s="8"/>
      <c r="DG76" s="8"/>
      <c r="DH76" s="8"/>
      <c r="DI76" s="8"/>
      <c r="DJ76" s="8"/>
      <c r="DK76" s="8"/>
      <c r="DL76" s="8"/>
    </row>
    <row r="77" ht="18.0" customHeight="1">
      <c r="A77" s="8"/>
      <c r="B77" s="87"/>
      <c r="C77" s="79"/>
      <c r="D77" s="79"/>
      <c r="E77" s="79"/>
      <c r="F77" s="79"/>
      <c r="G77" s="79"/>
      <c r="H77" s="79"/>
      <c r="I77" s="80"/>
      <c r="J77" s="80"/>
      <c r="K77" s="80"/>
      <c r="L77" s="79"/>
      <c r="M77" s="79"/>
      <c r="N77" s="80"/>
      <c r="O77" s="79"/>
      <c r="P77" s="81"/>
      <c r="Q77" s="82" t="str">
        <f t="shared" si="1"/>
        <v/>
      </c>
      <c r="R77" s="82" t="str">
        <f t="shared" si="2"/>
        <v/>
      </c>
      <c r="S77" s="82" t="str">
        <f t="shared" si="3"/>
        <v/>
      </c>
      <c r="T77" s="82" t="str">
        <f t="shared" si="4"/>
        <v>0</v>
      </c>
      <c r="U77" s="83" t="str">
        <f t="shared" si="5"/>
        <v/>
      </c>
      <c r="V77" s="60" t="str">
        <f>IF(OR($G77="Fuel Use",$G77="Fuel Use and Vehicle Distance"),VLOOKUP($M77,INDIRECT("Ref_EF_ByFuel"&amp;"_"&amp;$D77),3,0),IF(AND($G77="Vehicle Distance (e.g. Road Transport)",$D77="UK"),VLOOKUP($H77,Ref_EF_Vehicle_Distance_UK,3,0),IF(AND($G77="Vehicle Distance (e.g. Road Transport)",OR($D77="US",$D77="Other")),VLOOKUP($H77,INDIRECT("Ref_EF_Vehicle_Distance"&amp;"_"&amp;$D77),15,0),IF(AND($G77="Vehicle Distance (e.g. Road Transport)",ISBLANK($N77),ISBLANK($O77)),VLOOKUP($H77,INDIRECT("Ref_EF_Vehicle_Distance"&amp;"_"&amp;$D77),15,0),IF($G77="Weight Distance (e.g. Freight Transport)",VLOOKUP($H77,INDIRECT("Ref_EF_Weight_Distance"&amp;"_"&amp;$D77),3,0),IF($G77="Custom Vehicle",VLOOKUP($H77,Tbl_vehical_Settings,2,0),IF($G77="Custom Fuel",VLOOKUP($M77,Tbl_Fuel_Settings,2,0),$AU77)))))))</f>
        <v>#REF!</v>
      </c>
      <c r="W77" s="60" t="str">
        <f>IF(OR($G77="Fuel Use",$G77="Fuel Use and Vehicle Distance"),VLOOKUP($M77,INDIRECT("Ref_EF_ByFuel"&amp;"_"&amp;$D77),5,0),IF(AND($G77="Vehicle Distance (e.g. Road Transport)",$D77="UK"),VLOOKUP($H77,Ref_EF_Vehicle_Distance_UK,5,0),IF(AND($G77="Vehicle Distance (e.g. Road Transport)",OR($D77="US",$D77="Other")),VLOOKUP($H77,INDIRECT("Ref_EF_Vehicle_Distance"&amp;"_"&amp;$D77),17,0),IF(AND($G77="Vehicle Distance (e.g. Road Transport)",ISBLANK($N77),ISBLANK($O77)),VLOOKUP($H77,INDIRECT("Ref_EF_Vehicle_Distance"&amp;"_"&amp;$D77),17,0),IF($G77="Weight Distance (e.g. Freight Transport)",VLOOKUP($H77,INDIRECT("Ref_EF_Weight_Distance"&amp;"_"&amp;$D77),5,0),IF($G77="Custom Vehicle",VLOOKUP($H77,Tbl_vehical_Settings,6,0),IF($G77="Custom Fuel",VLOOKUP($M77,Tbl_Fuel_Settings,6,0),$AV77)))))))</f>
        <v>#REF!</v>
      </c>
      <c r="X77" s="60" t="str">
        <f>IF(OR($G77="Fuel Use",$G77="Fuel Use and Vehicle Distance"),VLOOKUP($M77,INDIRECT("Ref_EF_ByFuel"&amp;"_"&amp;$D77),6,0),IF(AND($G77="Vehicle Distance (e.g. Road Transport)",$D77="UK"),VLOOKUP($H77,Ref_EF_Vehicle_Distance_UK,6,0),IF(AND($G77="Vehicle Distance (e.g. Road Transport)",OR($D77="US",$D77="Other")),VLOOKUP($H77,INDIRECT("Ref_EF_Vehicle_Distance"&amp;"_"&amp;$D77),18,0),IF(AND($G77="Vehicle Distance (e.g. Road Transport)",ISBLANK($N77),ISBLANK($O77)),VLOOKUP($H77,INDIRECT("Ref_EF_Vehicle_Distance"&amp;"_"&amp;$D77),18,0),IF($G77="Weight Distance (e.g. Freight Transport)",VLOOKUP($H77,INDIRECT("Ref_EF_Weight_Distance"&amp;"_"&amp;$D77),6,0),IF($G77="Custom Vehicle",VLOOKUP($H77,Tbl_vehical_Settings,7,0),IF($G77="Custom Fuel",VLOOKUP($M77,Tbl_Fuel_Settings,7,0),$AW77)))))))</f>
        <v>#REF!</v>
      </c>
      <c r="Y77" s="60" t="str">
        <f>IF(OR($G77="Fuel Use",$G77="Fuel Use and Vehicle Distance"),VLOOKUP($M77,INDIRECT("Ref_EF_ByFuel"&amp;"_"&amp;$D77),4,0),IF(AND($G77="Vehicle Distance (e.g. Road Transport)",$D77="UK"),VLOOKUP($H77,Ref_EF_Vehicle_Distance_UK,4,0),IF(AND($G77="Vehicle Distance (e.g. Road Transport)",OR($D77="US",$D77="Other")),VLOOKUP($H77,INDIRECT("Ref_EF_Vehicle_Distance"&amp;"_"&amp;$D77),16,0),IF(AND($G77="Vehicle Distance (e.g. Road Transport)",ISBLANK($N77),ISBLANK($O77)),VLOOKUP($H77,INDIRECT("Ref_EF_Vehicle_Distance"&amp;"_"&amp;$D77),16,0),IF($G77="Weight Distance (e.g. Freight Transport)",VLOOKUP($H77,INDIRECT("Ref_EF_Weight_Distance"&amp;"_"&amp;$D77),4,0),IF($G77="Custom Vehicle",VLOOKUP($H77,Tbl_vehical_Settings,5,0),IF($G77="Custom Fuel",VLOOKUP($M77,Tbl_Fuel_Settings,5,0),$AX77)))))))</f>
        <v>#REF!</v>
      </c>
      <c r="Z77" s="60" t="str">
        <f>IF(OR($G77="Fuel Use",$G77="Fuel Use and Vehicle Distance"),VLOOKUP($M77,INDIRECT("Ref_EF_ByFuel"&amp;"_"&amp;$D77),5,0),IF(AND($G77="Vehicle Distance (e.g. Road Transport)",$D77="UK"),VLOOKUP($H77,Ref_EF_Vehicle_Distance_UK,5,0),IF(AND($G77="Vehicle Distance (e.g. Road Transport)",OR($D77="US",$D77="Other")),VLOOKUP($H77,INDIRECT("Ref_EF_Vehicle_Distance"&amp;"_"&amp;$D77),17,0),IF(AND($G77="Vehicle Distance (e.g. Road Transport)",ISBLANK($N77),ISBLANK($O77)),VLOOKUP($H77,INDIRECT("Ref_EF_Vehicle_Distance"&amp;"_"&amp;$D77),17,0),IF($G77="Weight Distance (e.g. Freight Transport)",VLOOKUP($H77,INDIRECT("Ref_EF_Weight_Distance"&amp;"_"&amp;$D77),5,0),IF($G77="Custom Vehicle",VLOOKUP($H77,Tbl_vehical_Settings,6,0),IF($G77="Custom Fuel",VLOOKUP($M77,Tbl_Fuel_Settings,6,0),$AV77)))))))</f>
        <v>#REF!</v>
      </c>
      <c r="AA77" s="60" t="str">
        <f>IF(OR($G77="Fuel Use",$G77="Fuel Use and Vehicle Distance"),VLOOKUP($M77,INDIRECT("Ref_EF_ByFuel"&amp;"_"&amp;$D77),6,0),IF(AND($G77="Vehicle Distance (e.g. Road Transport)",$D77="UK"),VLOOKUP($H77,Ref_EF_Vehicle_Distance_UK,6,0),IF(AND($G77="Vehicle Distance (e.g. Road Transport)",OR($D77="US",$D77="Other")),VLOOKUP($H77,INDIRECT("Ref_EF_Vehicle_Distance"&amp;"_"&amp;$D77),18,0),IF(AND($G77="Vehicle Distance (e.g. Road Transport)",ISBLANK($N77),ISBLANK($O77)),VLOOKUP($H77,INDIRECT("Ref_EF_Vehicle_Distance"&amp;"_"&amp;$D77),18,0),IF($G77="Weight Distance (e.g. Freight Transport)",VLOOKUP($H77,INDIRECT("Ref_EF_Weight_Distance"&amp;"_"&amp;$D77),6,0),IF($G77="Custom Vehicle",VLOOKUP($H77,Tbl_vehical_Settings,7,0),IF($G77="Custom Fuel",VLOOKUP($M77,Tbl_Fuel_Settings,7,0),$AW77)))))))</f>
        <v>#REF!</v>
      </c>
      <c r="AB77" s="60" t="str">
        <f>IF($G77="Fuel Use",VLOOKUP($H77,INDIRECT("Ref_EF_ByFuel_CH4"&amp;"_"&amp;$D77),3,0),
IF($G77="Fuel Use and Vehicle Distance",VLOOKUP($H77,INDIRECT("Ref_EF_Vehicle_Distance"&amp;"_"&amp;$D77),3,0),IF($G77="Vehicle Distance (e.g. Road Transport)",VLOOKUP($H77,INDIRECT("Ref_EF_Vehicle_Distance"&amp;"_"&amp;$D77),IF($D77="UK",7,3),0),IF($G77="Weight Distance (e.g. Freight Transport)",VLOOKUP(VLOOKUP($H77,INDIRECT("Ref_EF_Weight_Distance"&amp;"_"&amp;$D77),8,0),INDIRECT("Ref_EF_Weight_Distance_CH4"&amp;"_"&amp;$D77),3,0),IF($G77="Custom Vehicle",VLOOKUP($H77,Tbl_vehical_Settings,3,0),IF($G77="Custom Fuel",VLOOKUP($M77,Tbl_Fuel_Settings,3,0),VLOOKUP($H77,INDIRECT("Ref_EF_Public_Transport"&amp;"_"&amp;$D77),7,0)))))))</f>
        <v>#REF!</v>
      </c>
      <c r="AC77" s="60" t="str">
        <f>IF($G77="Fuel Use",VLOOKUP($H77,INDIRECT("Ref_EF_ByFuel_CH4"&amp;"_"&amp;$D77),4,0),
IF($G77="Fuel Use and Vehicle Distance",VLOOKUP($H77,INDIRECT("Ref_EF_Vehicle_Distance"&amp;"_"&amp;$D77),4,0),IF($G77="Vehicle Distance (e.g. Road Transport)",VLOOKUP($H77,INDIRECT("Ref_EF_Vehicle_Distance"&amp;"_"&amp;$D77),IF($D77="UK",8,4),0),IF($G77="Weight Distance (e.g. Freight Transport)",VLOOKUP(VLOOKUP($H77,INDIRECT("Ref_EF_Weight_Distance"&amp;"_"&amp;$D77),8,0),INDIRECT("Ref_EF_Weight_Distance_CH4"&amp;"_"&amp;$D77),4,0),IF($G77="Custom Vehicle",VLOOKUP($H77,Tbl_vehical_Settings,6,0),IF($G77="Custom Fuel",VLOOKUP($M77,Tbl_Fuel_Settings,6,0),VLOOKUP($H77,INDIRECT("Ref_EF_Public_Transport"&amp;"_"&amp;$D77),8,0)))))))</f>
        <v>#REF!</v>
      </c>
      <c r="AD77" s="60" t="str">
        <f>IF($G77="Fuel Use",VLOOKUP($H77,INDIRECT("Ref_EF_ByFuel_CH4"&amp;"_"&amp;$D77),5,0),
IF($G77="Fuel Use and Vehicle Distance",VLOOKUP($H77,INDIRECT("Ref_EF_Vehicle_Distance"&amp;"_"&amp;$D77),5,0),IF($G77="Vehicle Distance (e.g. Road Transport)",VLOOKUP($H77,INDIRECT("Ref_EF_Vehicle_Distance"&amp;"_"&amp;$D77),IF($D77="UK",9,5),0),IF($G77="Weight Distance (e.g. Freight Transport)",VLOOKUP(VLOOKUP($H77,INDIRECT("Ref_EF_Weight_Distance"&amp;"_"&amp;$D77),8,0),INDIRECT("Ref_EF_Weight_Distance_CH4"&amp;"_"&amp;$D77),5,0),IF($G77="Custom Vehicle",VLOOKUP($H77,Tbl_vehical_Settings,7,0),IF($G77="Custom Fuel",VLOOKUP($M77,Tbl_Fuel_Settings,7,0),VLOOKUP($H77,INDIRECT("Ref_EF_Public_Transport"&amp;"_"&amp;$D77),9,0)))))))</f>
        <v>#REF!</v>
      </c>
      <c r="AE77" s="60" t="str">
        <f>IF($G77="Fuel Use",VLOOKUP($H77,INDIRECT("Ref_EF_ByFuel_CH4"&amp;"_"&amp;$D77),6,0),
IF($G77="Fuel Use and Vehicle Distance",VLOOKUP($H77,INDIRECT("Ref_EF_Vehicle_Distance"&amp;"_"&amp;$D77),6,0),IF($G77="Vehicle Distance (e.g. Road Transport)",VLOOKUP($H77,INDIRECT("Ref_EF_Vehicle_Distance"&amp;"_"&amp;$D77),IF($D77="UK",10,6),0),IF($G77="Weight Distance (e.g. Freight Transport)",VLOOKUP(VLOOKUP($H77,INDIRECT("Ref_EF_Weight_Distance"&amp;"_"&amp;$D77),8,0),INDIRECT("Ref_EF_Weight_Distance_CH4"&amp;"_"&amp;$D77),6,0),IF($G77="Custom Vehicle",VLOOKUP($H77,Tbl_vehical_Settings,4,0),IF($G77="Custom Fuel",VLOOKUP($M77,Tbl_Fuel_Settings,4,0),VLOOKUP($H77,INDIRECT("Ref_EF_Public_Transport"&amp;"_"&amp;$D77),10,0)))))))</f>
        <v>#REF!</v>
      </c>
      <c r="AF77" s="60" t="str">
        <f>IF($G77="Fuel Use",VLOOKUP($H77,INDIRECT("Ref_EF_ByFuel_CH4"&amp;"_"&amp;$D77),7,0),
IF($G77="Fuel Use and Vehicle Distance",VLOOKUP($H77,INDIRECT("Ref_EF_Vehicle_Distance"&amp;"_"&amp;$D77),7,0),IF($G77="Vehicle Distance (e.g. Road Transport)",VLOOKUP($H77,INDIRECT("Ref_EF_Vehicle_Distance"&amp;"_"&amp;$D77),IF($D77="UK",11,7),0),IF($G77="Weight Distance (e.g. Freight Transport)",VLOOKUP(VLOOKUP($H77,INDIRECT("Ref_EF_Weight_Distance"&amp;"_"&amp;$D77),8,0),INDIRECT("Ref_EF_Weight_Distance_CH4"&amp;"_"&amp;$D77),7,0),IF($G77="Custom Vehicle",VLOOKUP($H77,Tbl_vehical_Settings,6,0),IF($G77="Custom Fuel",VLOOKUP($M77,Tbl_Fuel_Settings,6,0),VLOOKUP($H77,INDIRECT("Ref_EF_Public_Transport"&amp;"_"&amp;$D77),11,0)))))))</f>
        <v>#REF!</v>
      </c>
      <c r="AG77" s="60" t="str">
        <f>IF($G77="Fuel Use",VLOOKUP($H77,INDIRECT("Ref_EF_ByFuel_CH4"&amp;"_"&amp;$D77),8,0),
IF($G77="Fuel Use and Vehicle Distance",VLOOKUP($H77,INDIRECT("Ref_EF_Vehicle_Distance"&amp;"_"&amp;$D77),8,0),IF($G77="Vehicle Distance (e.g. Road Transport)",VLOOKUP($H77,INDIRECT("Ref_EF_Vehicle_Distance"&amp;"_"&amp;$D77),IF($D77="UK",12,8),0),IF($G77="Weight Distance (e.g. Freight Transport)",VLOOKUP(VLOOKUP($H77,INDIRECT("Ref_EF_Weight_Distance"&amp;"_"&amp;$D77),8,0),INDIRECT("Ref_EF_Weight_Distance_CH4"&amp;"_"&amp;$D77),8,0),IF($G77="Custom Vehicle",VLOOKUP($H77,Tbl_vehical_Settings,7,0),IF($G77="Custom Fuel",VLOOKUP($M77,Tbl_Fuel_Settings,7,0),VLOOKUP($H77,INDIRECT("Ref_EF_Public_Transport"&amp;"_"&amp;$D77),12,0)))))))</f>
        <v>#REF!</v>
      </c>
      <c r="AH77" s="60" t="str">
        <f t="array" ref="AH77">INDEX(Ref_Master_Unit_Table,MATCH($W77,REF_To_Unit,0),MATCH('Reference - Lookup and Unit'!$A$11,Ref_From_Units,0))</f>
        <v>#REF!</v>
      </c>
      <c r="AI77" s="60" t="str">
        <f t="array" ref="AI77">INDEX(Ref_Master_Unit_Table,MATCH(IF(AND($D77="UK",$G77="Vehicle Distance (e.g. Road Transport)"),$L77,IF(ISBLANK($O77),$L77,$O77)),Ref_From_Units,0),MATCH($X77,REF_To_Unit,0))</f>
        <v>#N/A</v>
      </c>
      <c r="AJ77" s="60" t="str">
        <f t="array" ref="AJ77">INDEX(Ref_Master_Unit_Table,MATCH($Z77,REF_To_Unit,0),MATCH('Reference - Lookup and Unit'!$A$11,Ref_From_Units,0))</f>
        <v>#REF!</v>
      </c>
      <c r="AK77" s="60" t="str">
        <f t="array" ref="AK77">INDEX(Ref_Master_Unit_Table,MATCH(IF(AND($D77="UK",$G77="Vehicle Distance (e.g. Road Transport)"),$L77,IF(ISBLANK($O77),$L77,$O77)),Ref_From_Units,0),MATCH($AA77,REF_To_Unit,0))</f>
        <v>#N/A</v>
      </c>
      <c r="AL77" s="60" t="str">
        <f t="array" ref="AL77">INDEX(Ref_Master_Unit_Table,MATCH($AC77,REF_To_Unit,0),MATCH('Reference - Lookup and Unit'!$A$11,Ref_From_Units,0))</f>
        <v>#REF!</v>
      </c>
      <c r="AM77" s="60" t="str">
        <f t="array" ref="AM77">INDEX(Ref_Master_Unit_Table,MATCH(IF(OR($G77="Fuel Use",$G77="Custom Fuel"),$O77,$L77),Ref_From_Units,0),MATCH($AD77,REF_To_Unit,0))</f>
        <v>#N/A</v>
      </c>
      <c r="AN77" s="60" t="str">
        <f t="array" ref="AN77">INDEX(Ref_Master_Unit_Table,MATCH($AF77,REF_To_Unit,0),MATCH('Reference - Lookup and Unit'!$A$11,Ref_From_Units,0))</f>
        <v>#REF!</v>
      </c>
      <c r="AO77" s="60" t="str">
        <f t="array" ref="AO77">INDEX(Ref_Master_Unit_Table,MATCH(IF(OR($G77="Fuel Use",$G77="Custom Fuel"),$O77,$L77),Ref_From_Units,0),MATCH($AD77,REF_To_Unit,0))</f>
        <v>#N/A</v>
      </c>
      <c r="AP77" s="60" t="str">
        <f>VLOOKUP("CO2",INDIRECT(IF(Setting_IPCC_GWP_VERSION="1995 IPCC Second Assessment Report (SAR)","Ref_EF_IPCC_GWP_95",IF(Setting_IPCC_GWP_VERSION="2001 IPCC Third Assessment Report (TAR)","Ref_EF_IPCC_GWP_2001","Ref_EF_IPCC_GWP_2007"))),2,0)</f>
        <v>1.0000000000</v>
      </c>
      <c r="AQ7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7" s="61" t="str">
        <f>VLOOKUP("Biofuel CO2",INDIRECT(IF(Setting_IPCC_GWP_VERSION="1995 IPCC Second Assessment Report (SAR)","Ref_EF_IPCC_GWP_95",IF(Setting_IPCC_GWP_VERSION="2001 IPCC Third Assessment Report (TAR)","Ref_EF_IPCC_GWP_2001","Ref_EF_IPCC_GWP_2007"))),2,0)</f>
        <v>1.0000000000</v>
      </c>
      <c r="AT77" s="62" t="str">
        <f t="shared" si="6"/>
        <v>Ref_DD_vehicle_Passenger_</v>
      </c>
      <c r="AU77" s="62" t="str">
        <f t="shared" si="7"/>
        <v>#REF!</v>
      </c>
      <c r="AV77" s="62" t="str">
        <f t="shared" si="8"/>
        <v>#REF!</v>
      </c>
      <c r="AW77" s="62" t="str">
        <f t="shared" si="9"/>
        <v>#REF!</v>
      </c>
      <c r="AX77" s="62" t="str">
        <f t="shared" si="10"/>
        <v>#REF!</v>
      </c>
      <c r="AY77" s="62" t="str">
        <f t="shared" si="11"/>
        <v>FALSE</v>
      </c>
      <c r="AZ77" s="62" t="str">
        <f t="shared" si="12"/>
        <v/>
      </c>
      <c r="BA77" s="62" t="str">
        <f t="shared" si="13"/>
        <v/>
      </c>
      <c r="BB77" s="62" t="str">
        <f t="shared" si="14"/>
        <v/>
      </c>
      <c r="BC77" s="62" t="str">
        <f t="shared" si="15"/>
        <v/>
      </c>
      <c r="BD77" s="62" t="str">
        <f t="shared" si="16"/>
        <v/>
      </c>
      <c r="BE77" s="62" t="str">
        <f t="shared" si="17"/>
        <v/>
      </c>
      <c r="BF77" s="62" t="str">
        <f t="shared" si="18"/>
        <v/>
      </c>
      <c r="BG77" s="62" t="str">
        <f t="shared" si="19"/>
        <v/>
      </c>
      <c r="BH77" s="62" t="str">
        <f t="shared" si="20"/>
        <v/>
      </c>
      <c r="BI77" s="62" t="str">
        <f t="shared" si="21"/>
        <v/>
      </c>
      <c r="BJ77" s="62" t="str">
        <f t="shared" si="22"/>
        <v/>
      </c>
      <c r="BK77" s="62" t="str">
        <f t="shared" si="23"/>
        <v/>
      </c>
      <c r="BL77" s="62" t="str">
        <f t="shared" si="24"/>
        <v/>
      </c>
      <c r="BM77" s="63" t="str">
        <f t="shared" si="25"/>
        <v/>
      </c>
      <c r="BN77" s="62" t="str">
        <f t="shared" si="26"/>
        <v/>
      </c>
      <c r="BO77" s="62" t="str">
        <f t="shared" si="27"/>
        <v/>
      </c>
      <c r="BP77" s="62" t="str">
        <f t="shared" si="28"/>
        <v/>
      </c>
      <c r="BQ77" s="62" t="str">
        <f t="shared" si="29"/>
        <v/>
      </c>
      <c r="BR77" s="62" t="str">
        <f t="shared" si="30"/>
        <v/>
      </c>
      <c r="BS77" s="62" t="str">
        <f t="shared" si="31"/>
        <v/>
      </c>
      <c r="BT77" s="62" t="str">
        <f t="shared" si="32"/>
        <v/>
      </c>
      <c r="BU77" s="62" t="str">
        <f t="shared" si="33"/>
        <v/>
      </c>
      <c r="BV77" s="62" t="str">
        <f t="shared" si="34"/>
        <v/>
      </c>
      <c r="BW77" s="62" t="str">
        <f t="shared" si="35"/>
        <v/>
      </c>
      <c r="BX77" s="62" t="str">
        <f t="shared" si="36"/>
        <v/>
      </c>
      <c r="BY77" s="62" t="str">
        <f t="shared" si="37"/>
        <v/>
      </c>
      <c r="BZ77" s="62" t="str">
        <f t="shared" si="38"/>
        <v/>
      </c>
      <c r="CA77" s="62" t="str">
        <f t="shared" si="39"/>
        <v/>
      </c>
      <c r="CB77" s="62" t="str">
        <f t="shared" si="40"/>
        <v/>
      </c>
      <c r="CC77" s="62" t="str">
        <f t="shared" si="41"/>
        <v/>
      </c>
      <c r="CD77" s="62" t="str">
        <f t="shared" si="42"/>
        <v/>
      </c>
      <c r="CE77" s="62" t="str">
        <f t="shared" si="43"/>
        <v/>
      </c>
      <c r="CF77" s="62" t="str">
        <f t="shared" si="44"/>
        <v/>
      </c>
      <c r="CG77" s="62" t="str">
        <f t="shared" si="45"/>
        <v/>
      </c>
      <c r="CH77" s="62" t="str">
        <f t="shared" si="46"/>
        <v/>
      </c>
      <c r="CI77" s="62" t="str">
        <f t="shared" si="47"/>
        <v/>
      </c>
      <c r="CJ77" s="62" t="str">
        <f t="shared" si="48"/>
        <v/>
      </c>
      <c r="CK77" s="62" t="str">
        <f t="shared" si="49"/>
        <v/>
      </c>
      <c r="CL77" s="62" t="str">
        <f t="shared" si="50"/>
        <v/>
      </c>
      <c r="CM77" s="62" t="str">
        <f t="shared" si="51"/>
        <v/>
      </c>
      <c r="CN77" s="62" t="str">
        <f t="shared" si="52"/>
        <v/>
      </c>
      <c r="CO77" s="62" t="str">
        <f t="shared" si="53"/>
        <v/>
      </c>
      <c r="CP77" s="64" t="str">
        <f t="shared" si="54"/>
        <v>Ref_DD_DistanceUnit</v>
      </c>
      <c r="CQ77" s="62" t="str">
        <f t="shared" si="55"/>
        <v/>
      </c>
      <c r="CR77" s="64" t="str">
        <f t="shared" si="56"/>
        <v/>
      </c>
      <c r="CS77" s="65"/>
      <c r="CT77" s="8"/>
      <c r="CU77" s="8"/>
      <c r="CV77" s="8"/>
      <c r="CW77" s="8"/>
      <c r="CX77" s="8"/>
      <c r="CY77" s="8"/>
      <c r="CZ77" s="8"/>
      <c r="DA77" s="8"/>
      <c r="DB77" s="8"/>
      <c r="DC77" s="8"/>
      <c r="DD77" s="8"/>
      <c r="DE77" s="8"/>
      <c r="DF77" s="8"/>
      <c r="DG77" s="8"/>
      <c r="DH77" s="8"/>
      <c r="DI77" s="8"/>
      <c r="DJ77" s="8"/>
      <c r="DK77" s="8"/>
      <c r="DL77" s="8"/>
    </row>
    <row r="78" ht="18.0" customHeight="1">
      <c r="A78" s="8"/>
      <c r="B78" s="87"/>
      <c r="C78" s="79"/>
      <c r="D78" s="79"/>
      <c r="E78" s="79"/>
      <c r="F78" s="79"/>
      <c r="G78" s="79"/>
      <c r="H78" s="79"/>
      <c r="I78" s="80"/>
      <c r="J78" s="80"/>
      <c r="K78" s="80"/>
      <c r="L78" s="79"/>
      <c r="M78" s="79"/>
      <c r="N78" s="80"/>
      <c r="O78" s="79"/>
      <c r="P78" s="81"/>
      <c r="Q78" s="82" t="str">
        <f t="shared" si="1"/>
        <v/>
      </c>
      <c r="R78" s="82" t="str">
        <f t="shared" si="2"/>
        <v/>
      </c>
      <c r="S78" s="82" t="str">
        <f t="shared" si="3"/>
        <v/>
      </c>
      <c r="T78" s="82" t="str">
        <f t="shared" si="4"/>
        <v>0</v>
      </c>
      <c r="U78" s="83" t="str">
        <f t="shared" si="5"/>
        <v/>
      </c>
      <c r="V78" s="60" t="str">
        <f>IF(OR($G78="Fuel Use",$G78="Fuel Use and Vehicle Distance"),VLOOKUP($M78,INDIRECT("Ref_EF_ByFuel"&amp;"_"&amp;$D78),3,0),IF(AND($G78="Vehicle Distance (e.g. Road Transport)",$D78="UK"),VLOOKUP($H78,Ref_EF_Vehicle_Distance_UK,3,0),IF(AND($G78="Vehicle Distance (e.g. Road Transport)",OR($D78="US",$D78="Other")),VLOOKUP($H78,INDIRECT("Ref_EF_Vehicle_Distance"&amp;"_"&amp;$D78),15,0),IF(AND($G78="Vehicle Distance (e.g. Road Transport)",ISBLANK($N78),ISBLANK($O78)),VLOOKUP($H78,INDIRECT("Ref_EF_Vehicle_Distance"&amp;"_"&amp;$D78),15,0),IF($G78="Weight Distance (e.g. Freight Transport)",VLOOKUP($H78,INDIRECT("Ref_EF_Weight_Distance"&amp;"_"&amp;$D78),3,0),IF($G78="Custom Vehicle",VLOOKUP($H78,Tbl_vehical_Settings,2,0),IF($G78="Custom Fuel",VLOOKUP($M78,Tbl_Fuel_Settings,2,0),$AU78)))))))</f>
        <v>#REF!</v>
      </c>
      <c r="W78" s="60" t="str">
        <f>IF(OR($G78="Fuel Use",$G78="Fuel Use and Vehicle Distance"),VLOOKUP($M78,INDIRECT("Ref_EF_ByFuel"&amp;"_"&amp;$D78),5,0),IF(AND($G78="Vehicle Distance (e.g. Road Transport)",$D78="UK"),VLOOKUP($H78,Ref_EF_Vehicle_Distance_UK,5,0),IF(AND($G78="Vehicle Distance (e.g. Road Transport)",OR($D78="US",$D78="Other")),VLOOKUP($H78,INDIRECT("Ref_EF_Vehicle_Distance"&amp;"_"&amp;$D78),17,0),IF(AND($G78="Vehicle Distance (e.g. Road Transport)",ISBLANK($N78),ISBLANK($O78)),VLOOKUP($H78,INDIRECT("Ref_EF_Vehicle_Distance"&amp;"_"&amp;$D78),17,0),IF($G78="Weight Distance (e.g. Freight Transport)",VLOOKUP($H78,INDIRECT("Ref_EF_Weight_Distance"&amp;"_"&amp;$D78),5,0),IF($G78="Custom Vehicle",VLOOKUP($H78,Tbl_vehical_Settings,6,0),IF($G78="Custom Fuel",VLOOKUP($M78,Tbl_Fuel_Settings,6,0),$AV78)))))))</f>
        <v>#REF!</v>
      </c>
      <c r="X78" s="60" t="str">
        <f>IF(OR($G78="Fuel Use",$G78="Fuel Use and Vehicle Distance"),VLOOKUP($M78,INDIRECT("Ref_EF_ByFuel"&amp;"_"&amp;$D78),6,0),IF(AND($G78="Vehicle Distance (e.g. Road Transport)",$D78="UK"),VLOOKUP($H78,Ref_EF_Vehicle_Distance_UK,6,0),IF(AND($G78="Vehicle Distance (e.g. Road Transport)",OR($D78="US",$D78="Other")),VLOOKUP($H78,INDIRECT("Ref_EF_Vehicle_Distance"&amp;"_"&amp;$D78),18,0),IF(AND($G78="Vehicle Distance (e.g. Road Transport)",ISBLANK($N78),ISBLANK($O78)),VLOOKUP($H78,INDIRECT("Ref_EF_Vehicle_Distance"&amp;"_"&amp;$D78),18,0),IF($G78="Weight Distance (e.g. Freight Transport)",VLOOKUP($H78,INDIRECT("Ref_EF_Weight_Distance"&amp;"_"&amp;$D78),6,0),IF($G78="Custom Vehicle",VLOOKUP($H78,Tbl_vehical_Settings,7,0),IF($G78="Custom Fuel",VLOOKUP($M78,Tbl_Fuel_Settings,7,0),$AW78)))))))</f>
        <v>#REF!</v>
      </c>
      <c r="Y78" s="60" t="str">
        <f>IF(OR($G78="Fuel Use",$G78="Fuel Use and Vehicle Distance"),VLOOKUP($M78,INDIRECT("Ref_EF_ByFuel"&amp;"_"&amp;$D78),4,0),IF(AND($G78="Vehicle Distance (e.g. Road Transport)",$D78="UK"),VLOOKUP($H78,Ref_EF_Vehicle_Distance_UK,4,0),IF(AND($G78="Vehicle Distance (e.g. Road Transport)",OR($D78="US",$D78="Other")),VLOOKUP($H78,INDIRECT("Ref_EF_Vehicle_Distance"&amp;"_"&amp;$D78),16,0),IF(AND($G78="Vehicle Distance (e.g. Road Transport)",ISBLANK($N78),ISBLANK($O78)),VLOOKUP($H78,INDIRECT("Ref_EF_Vehicle_Distance"&amp;"_"&amp;$D78),16,0),IF($G78="Weight Distance (e.g. Freight Transport)",VLOOKUP($H78,INDIRECT("Ref_EF_Weight_Distance"&amp;"_"&amp;$D78),4,0),IF($G78="Custom Vehicle",VLOOKUP($H78,Tbl_vehical_Settings,5,0),IF($G78="Custom Fuel",VLOOKUP($M78,Tbl_Fuel_Settings,5,0),$AX78)))))))</f>
        <v>#REF!</v>
      </c>
      <c r="Z78" s="60" t="str">
        <f>IF(OR($G78="Fuel Use",$G78="Fuel Use and Vehicle Distance"),VLOOKUP($M78,INDIRECT("Ref_EF_ByFuel"&amp;"_"&amp;$D78),5,0),IF(AND($G78="Vehicle Distance (e.g. Road Transport)",$D78="UK"),VLOOKUP($H78,Ref_EF_Vehicle_Distance_UK,5,0),IF(AND($G78="Vehicle Distance (e.g. Road Transport)",OR($D78="US",$D78="Other")),VLOOKUP($H78,INDIRECT("Ref_EF_Vehicle_Distance"&amp;"_"&amp;$D78),17,0),IF(AND($G78="Vehicle Distance (e.g. Road Transport)",ISBLANK($N78),ISBLANK($O78)),VLOOKUP($H78,INDIRECT("Ref_EF_Vehicle_Distance"&amp;"_"&amp;$D78),17,0),IF($G78="Weight Distance (e.g. Freight Transport)",VLOOKUP($H78,INDIRECT("Ref_EF_Weight_Distance"&amp;"_"&amp;$D78),5,0),IF($G78="Custom Vehicle",VLOOKUP($H78,Tbl_vehical_Settings,6,0),IF($G78="Custom Fuel",VLOOKUP($M78,Tbl_Fuel_Settings,6,0),$AV78)))))))</f>
        <v>#REF!</v>
      </c>
      <c r="AA78" s="60" t="str">
        <f>IF(OR($G78="Fuel Use",$G78="Fuel Use and Vehicle Distance"),VLOOKUP($M78,INDIRECT("Ref_EF_ByFuel"&amp;"_"&amp;$D78),6,0),IF(AND($G78="Vehicle Distance (e.g. Road Transport)",$D78="UK"),VLOOKUP($H78,Ref_EF_Vehicle_Distance_UK,6,0),IF(AND($G78="Vehicle Distance (e.g. Road Transport)",OR($D78="US",$D78="Other")),VLOOKUP($H78,INDIRECT("Ref_EF_Vehicle_Distance"&amp;"_"&amp;$D78),18,0),IF(AND($G78="Vehicle Distance (e.g. Road Transport)",ISBLANK($N78),ISBLANK($O78)),VLOOKUP($H78,INDIRECT("Ref_EF_Vehicle_Distance"&amp;"_"&amp;$D78),18,0),IF($G78="Weight Distance (e.g. Freight Transport)",VLOOKUP($H78,INDIRECT("Ref_EF_Weight_Distance"&amp;"_"&amp;$D78),6,0),IF($G78="Custom Vehicle",VLOOKUP($H78,Tbl_vehical_Settings,7,0),IF($G78="Custom Fuel",VLOOKUP($M78,Tbl_Fuel_Settings,7,0),$AW78)))))))</f>
        <v>#REF!</v>
      </c>
      <c r="AB78" s="60" t="str">
        <f>IF($G78="Fuel Use",VLOOKUP($H78,INDIRECT("Ref_EF_ByFuel_CH4"&amp;"_"&amp;$D78),3,0),
IF($G78="Fuel Use and Vehicle Distance",VLOOKUP($H78,INDIRECT("Ref_EF_Vehicle_Distance"&amp;"_"&amp;$D78),3,0),IF($G78="Vehicle Distance (e.g. Road Transport)",VLOOKUP($H78,INDIRECT("Ref_EF_Vehicle_Distance"&amp;"_"&amp;$D78),IF($D78="UK",7,3),0),IF($G78="Weight Distance (e.g. Freight Transport)",VLOOKUP(VLOOKUP($H78,INDIRECT("Ref_EF_Weight_Distance"&amp;"_"&amp;$D78),8,0),INDIRECT("Ref_EF_Weight_Distance_CH4"&amp;"_"&amp;$D78),3,0),IF($G78="Custom Vehicle",VLOOKUP($H78,Tbl_vehical_Settings,3,0),IF($G78="Custom Fuel",VLOOKUP($M78,Tbl_Fuel_Settings,3,0),VLOOKUP($H78,INDIRECT("Ref_EF_Public_Transport"&amp;"_"&amp;$D78),7,0)))))))</f>
        <v>#REF!</v>
      </c>
      <c r="AC78" s="60" t="str">
        <f>IF($G78="Fuel Use",VLOOKUP($H78,INDIRECT("Ref_EF_ByFuel_CH4"&amp;"_"&amp;$D78),4,0),
IF($G78="Fuel Use and Vehicle Distance",VLOOKUP($H78,INDIRECT("Ref_EF_Vehicle_Distance"&amp;"_"&amp;$D78),4,0),IF($G78="Vehicle Distance (e.g. Road Transport)",VLOOKUP($H78,INDIRECT("Ref_EF_Vehicle_Distance"&amp;"_"&amp;$D78),IF($D78="UK",8,4),0),IF($G78="Weight Distance (e.g. Freight Transport)",VLOOKUP(VLOOKUP($H78,INDIRECT("Ref_EF_Weight_Distance"&amp;"_"&amp;$D78),8,0),INDIRECT("Ref_EF_Weight_Distance_CH4"&amp;"_"&amp;$D78),4,0),IF($G78="Custom Vehicle",VLOOKUP($H78,Tbl_vehical_Settings,6,0),IF($G78="Custom Fuel",VLOOKUP($M78,Tbl_Fuel_Settings,6,0),VLOOKUP($H78,INDIRECT("Ref_EF_Public_Transport"&amp;"_"&amp;$D78),8,0)))))))</f>
        <v>#REF!</v>
      </c>
      <c r="AD78" s="60" t="str">
        <f>IF($G78="Fuel Use",VLOOKUP($H78,INDIRECT("Ref_EF_ByFuel_CH4"&amp;"_"&amp;$D78),5,0),
IF($G78="Fuel Use and Vehicle Distance",VLOOKUP($H78,INDIRECT("Ref_EF_Vehicle_Distance"&amp;"_"&amp;$D78),5,0),IF($G78="Vehicle Distance (e.g. Road Transport)",VLOOKUP($H78,INDIRECT("Ref_EF_Vehicle_Distance"&amp;"_"&amp;$D78),IF($D78="UK",9,5),0),IF($G78="Weight Distance (e.g. Freight Transport)",VLOOKUP(VLOOKUP($H78,INDIRECT("Ref_EF_Weight_Distance"&amp;"_"&amp;$D78),8,0),INDIRECT("Ref_EF_Weight_Distance_CH4"&amp;"_"&amp;$D78),5,0),IF($G78="Custom Vehicle",VLOOKUP($H78,Tbl_vehical_Settings,7,0),IF($G78="Custom Fuel",VLOOKUP($M78,Tbl_Fuel_Settings,7,0),VLOOKUP($H78,INDIRECT("Ref_EF_Public_Transport"&amp;"_"&amp;$D78),9,0)))))))</f>
        <v>#REF!</v>
      </c>
      <c r="AE78" s="60" t="str">
        <f>IF($G78="Fuel Use",VLOOKUP($H78,INDIRECT("Ref_EF_ByFuel_CH4"&amp;"_"&amp;$D78),6,0),
IF($G78="Fuel Use and Vehicle Distance",VLOOKUP($H78,INDIRECT("Ref_EF_Vehicle_Distance"&amp;"_"&amp;$D78),6,0),IF($G78="Vehicle Distance (e.g. Road Transport)",VLOOKUP($H78,INDIRECT("Ref_EF_Vehicle_Distance"&amp;"_"&amp;$D78),IF($D78="UK",10,6),0),IF($G78="Weight Distance (e.g. Freight Transport)",VLOOKUP(VLOOKUP($H78,INDIRECT("Ref_EF_Weight_Distance"&amp;"_"&amp;$D78),8,0),INDIRECT("Ref_EF_Weight_Distance_CH4"&amp;"_"&amp;$D78),6,0),IF($G78="Custom Vehicle",VLOOKUP($H78,Tbl_vehical_Settings,4,0),IF($G78="Custom Fuel",VLOOKUP($M78,Tbl_Fuel_Settings,4,0),VLOOKUP($H78,INDIRECT("Ref_EF_Public_Transport"&amp;"_"&amp;$D78),10,0)))))))</f>
        <v>#REF!</v>
      </c>
      <c r="AF78" s="60" t="str">
        <f>IF($G78="Fuel Use",VLOOKUP($H78,INDIRECT("Ref_EF_ByFuel_CH4"&amp;"_"&amp;$D78),7,0),
IF($G78="Fuel Use and Vehicle Distance",VLOOKUP($H78,INDIRECT("Ref_EF_Vehicle_Distance"&amp;"_"&amp;$D78),7,0),IF($G78="Vehicle Distance (e.g. Road Transport)",VLOOKUP($H78,INDIRECT("Ref_EF_Vehicle_Distance"&amp;"_"&amp;$D78),IF($D78="UK",11,7),0),IF($G78="Weight Distance (e.g. Freight Transport)",VLOOKUP(VLOOKUP($H78,INDIRECT("Ref_EF_Weight_Distance"&amp;"_"&amp;$D78),8,0),INDIRECT("Ref_EF_Weight_Distance_CH4"&amp;"_"&amp;$D78),7,0),IF($G78="Custom Vehicle",VLOOKUP($H78,Tbl_vehical_Settings,6,0),IF($G78="Custom Fuel",VLOOKUP($M78,Tbl_Fuel_Settings,6,0),VLOOKUP($H78,INDIRECT("Ref_EF_Public_Transport"&amp;"_"&amp;$D78),11,0)))))))</f>
        <v>#REF!</v>
      </c>
      <c r="AG78" s="60" t="str">
        <f>IF($G78="Fuel Use",VLOOKUP($H78,INDIRECT("Ref_EF_ByFuel_CH4"&amp;"_"&amp;$D78),8,0),
IF($G78="Fuel Use and Vehicle Distance",VLOOKUP($H78,INDIRECT("Ref_EF_Vehicle_Distance"&amp;"_"&amp;$D78),8,0),IF($G78="Vehicle Distance (e.g. Road Transport)",VLOOKUP($H78,INDIRECT("Ref_EF_Vehicle_Distance"&amp;"_"&amp;$D78),IF($D78="UK",12,8),0),IF($G78="Weight Distance (e.g. Freight Transport)",VLOOKUP(VLOOKUP($H78,INDIRECT("Ref_EF_Weight_Distance"&amp;"_"&amp;$D78),8,0),INDIRECT("Ref_EF_Weight_Distance_CH4"&amp;"_"&amp;$D78),8,0),IF($G78="Custom Vehicle",VLOOKUP($H78,Tbl_vehical_Settings,7,0),IF($G78="Custom Fuel",VLOOKUP($M78,Tbl_Fuel_Settings,7,0),VLOOKUP($H78,INDIRECT("Ref_EF_Public_Transport"&amp;"_"&amp;$D78),12,0)))))))</f>
        <v>#REF!</v>
      </c>
      <c r="AH78" s="60" t="str">
        <f t="array" ref="AH78">INDEX(Ref_Master_Unit_Table,MATCH($W78,REF_To_Unit,0),MATCH('Reference - Lookup and Unit'!$A$11,Ref_From_Units,0))</f>
        <v>#REF!</v>
      </c>
      <c r="AI78" s="60" t="str">
        <f t="array" ref="AI78">INDEX(Ref_Master_Unit_Table,MATCH(IF(AND($D78="UK",$G78="Vehicle Distance (e.g. Road Transport)"),$L78,IF(ISBLANK($O78),$L78,$O78)),Ref_From_Units,0),MATCH($X78,REF_To_Unit,0))</f>
        <v>#N/A</v>
      </c>
      <c r="AJ78" s="60" t="str">
        <f t="array" ref="AJ78">INDEX(Ref_Master_Unit_Table,MATCH($Z78,REF_To_Unit,0),MATCH('Reference - Lookup and Unit'!$A$11,Ref_From_Units,0))</f>
        <v>#REF!</v>
      </c>
      <c r="AK78" s="60" t="str">
        <f t="array" ref="AK78">INDEX(Ref_Master_Unit_Table,MATCH(IF(AND($D78="UK",$G78="Vehicle Distance (e.g. Road Transport)"),$L78,IF(ISBLANK($O78),$L78,$O78)),Ref_From_Units,0),MATCH($AA78,REF_To_Unit,0))</f>
        <v>#N/A</v>
      </c>
      <c r="AL78" s="60" t="str">
        <f t="array" ref="AL78">INDEX(Ref_Master_Unit_Table,MATCH($AC78,REF_To_Unit,0),MATCH('Reference - Lookup and Unit'!$A$11,Ref_From_Units,0))</f>
        <v>#REF!</v>
      </c>
      <c r="AM78" s="60" t="str">
        <f t="array" ref="AM78">INDEX(Ref_Master_Unit_Table,MATCH(IF(OR($G78="Fuel Use",$G78="Custom Fuel"),$O78,$L78),Ref_From_Units,0),MATCH($AD78,REF_To_Unit,0))</f>
        <v>#N/A</v>
      </c>
      <c r="AN78" s="60" t="str">
        <f t="array" ref="AN78">INDEX(Ref_Master_Unit_Table,MATCH($AF78,REF_To_Unit,0),MATCH('Reference - Lookup and Unit'!$A$11,Ref_From_Units,0))</f>
        <v>#REF!</v>
      </c>
      <c r="AO78" s="60" t="str">
        <f t="array" ref="AO78">INDEX(Ref_Master_Unit_Table,MATCH(IF(OR($G78="Fuel Use",$G78="Custom Fuel"),$O78,$L78),Ref_From_Units,0),MATCH($AD78,REF_To_Unit,0))</f>
        <v>#N/A</v>
      </c>
      <c r="AP78" s="60" t="str">
        <f>VLOOKUP("CO2",INDIRECT(IF(Setting_IPCC_GWP_VERSION="1995 IPCC Second Assessment Report (SAR)","Ref_EF_IPCC_GWP_95",IF(Setting_IPCC_GWP_VERSION="2001 IPCC Third Assessment Report (TAR)","Ref_EF_IPCC_GWP_2001","Ref_EF_IPCC_GWP_2007"))),2,0)</f>
        <v>1.0000000000</v>
      </c>
      <c r="AQ7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8" s="61" t="str">
        <f>VLOOKUP("Biofuel CO2",INDIRECT(IF(Setting_IPCC_GWP_VERSION="1995 IPCC Second Assessment Report (SAR)","Ref_EF_IPCC_GWP_95",IF(Setting_IPCC_GWP_VERSION="2001 IPCC Third Assessment Report (TAR)","Ref_EF_IPCC_GWP_2001","Ref_EF_IPCC_GWP_2007"))),2,0)</f>
        <v>1.0000000000</v>
      </c>
      <c r="AT78" s="62" t="str">
        <f t="shared" si="6"/>
        <v>Ref_DD_vehicle_Passenger_</v>
      </c>
      <c r="AU78" s="62" t="str">
        <f t="shared" si="7"/>
        <v>#REF!</v>
      </c>
      <c r="AV78" s="62" t="str">
        <f t="shared" si="8"/>
        <v>#REF!</v>
      </c>
      <c r="AW78" s="62" t="str">
        <f t="shared" si="9"/>
        <v>#REF!</v>
      </c>
      <c r="AX78" s="62" t="str">
        <f t="shared" si="10"/>
        <v>#REF!</v>
      </c>
      <c r="AY78" s="62" t="str">
        <f t="shared" si="11"/>
        <v>FALSE</v>
      </c>
      <c r="AZ78" s="62" t="str">
        <f t="shared" si="12"/>
        <v/>
      </c>
      <c r="BA78" s="62" t="str">
        <f t="shared" si="13"/>
        <v/>
      </c>
      <c r="BB78" s="62" t="str">
        <f t="shared" si="14"/>
        <v/>
      </c>
      <c r="BC78" s="62" t="str">
        <f t="shared" si="15"/>
        <v/>
      </c>
      <c r="BD78" s="62" t="str">
        <f t="shared" si="16"/>
        <v/>
      </c>
      <c r="BE78" s="62" t="str">
        <f t="shared" si="17"/>
        <v/>
      </c>
      <c r="BF78" s="62" t="str">
        <f t="shared" si="18"/>
        <v/>
      </c>
      <c r="BG78" s="62" t="str">
        <f t="shared" si="19"/>
        <v/>
      </c>
      <c r="BH78" s="62" t="str">
        <f t="shared" si="20"/>
        <v/>
      </c>
      <c r="BI78" s="62" t="str">
        <f t="shared" si="21"/>
        <v/>
      </c>
      <c r="BJ78" s="62" t="str">
        <f t="shared" si="22"/>
        <v/>
      </c>
      <c r="BK78" s="62" t="str">
        <f t="shared" si="23"/>
        <v/>
      </c>
      <c r="BL78" s="62" t="str">
        <f t="shared" si="24"/>
        <v/>
      </c>
      <c r="BM78" s="63" t="str">
        <f t="shared" si="25"/>
        <v/>
      </c>
      <c r="BN78" s="62" t="str">
        <f t="shared" si="26"/>
        <v/>
      </c>
      <c r="BO78" s="62" t="str">
        <f t="shared" si="27"/>
        <v/>
      </c>
      <c r="BP78" s="62" t="str">
        <f t="shared" si="28"/>
        <v/>
      </c>
      <c r="BQ78" s="62" t="str">
        <f t="shared" si="29"/>
        <v/>
      </c>
      <c r="BR78" s="62" t="str">
        <f t="shared" si="30"/>
        <v/>
      </c>
      <c r="BS78" s="62" t="str">
        <f t="shared" si="31"/>
        <v/>
      </c>
      <c r="BT78" s="62" t="str">
        <f t="shared" si="32"/>
        <v/>
      </c>
      <c r="BU78" s="62" t="str">
        <f t="shared" si="33"/>
        <v/>
      </c>
      <c r="BV78" s="62" t="str">
        <f t="shared" si="34"/>
        <v/>
      </c>
      <c r="BW78" s="62" t="str">
        <f t="shared" si="35"/>
        <v/>
      </c>
      <c r="BX78" s="62" t="str">
        <f t="shared" si="36"/>
        <v/>
      </c>
      <c r="BY78" s="62" t="str">
        <f t="shared" si="37"/>
        <v/>
      </c>
      <c r="BZ78" s="62" t="str">
        <f t="shared" si="38"/>
        <v/>
      </c>
      <c r="CA78" s="62" t="str">
        <f t="shared" si="39"/>
        <v/>
      </c>
      <c r="CB78" s="62" t="str">
        <f t="shared" si="40"/>
        <v/>
      </c>
      <c r="CC78" s="62" t="str">
        <f t="shared" si="41"/>
        <v/>
      </c>
      <c r="CD78" s="62" t="str">
        <f t="shared" si="42"/>
        <v/>
      </c>
      <c r="CE78" s="62" t="str">
        <f t="shared" si="43"/>
        <v/>
      </c>
      <c r="CF78" s="62" t="str">
        <f t="shared" si="44"/>
        <v/>
      </c>
      <c r="CG78" s="62" t="str">
        <f t="shared" si="45"/>
        <v/>
      </c>
      <c r="CH78" s="62" t="str">
        <f t="shared" si="46"/>
        <v/>
      </c>
      <c r="CI78" s="62" t="str">
        <f t="shared" si="47"/>
        <v/>
      </c>
      <c r="CJ78" s="62" t="str">
        <f t="shared" si="48"/>
        <v/>
      </c>
      <c r="CK78" s="62" t="str">
        <f t="shared" si="49"/>
        <v/>
      </c>
      <c r="CL78" s="62" t="str">
        <f t="shared" si="50"/>
        <v/>
      </c>
      <c r="CM78" s="62" t="str">
        <f t="shared" si="51"/>
        <v/>
      </c>
      <c r="CN78" s="62" t="str">
        <f t="shared" si="52"/>
        <v/>
      </c>
      <c r="CO78" s="62" t="str">
        <f t="shared" si="53"/>
        <v/>
      </c>
      <c r="CP78" s="64" t="str">
        <f t="shared" si="54"/>
        <v>Ref_DD_DistanceUnit</v>
      </c>
      <c r="CQ78" s="62" t="str">
        <f t="shared" si="55"/>
        <v/>
      </c>
      <c r="CR78" s="64" t="str">
        <f t="shared" si="56"/>
        <v/>
      </c>
      <c r="CS78" s="65"/>
      <c r="CT78" s="8"/>
      <c r="CU78" s="8"/>
      <c r="CV78" s="8"/>
      <c r="CW78" s="8"/>
      <c r="CX78" s="8"/>
      <c r="CY78" s="8"/>
      <c r="CZ78" s="8"/>
      <c r="DA78" s="8"/>
      <c r="DB78" s="8"/>
      <c r="DC78" s="8"/>
      <c r="DD78" s="8"/>
      <c r="DE78" s="8"/>
      <c r="DF78" s="8"/>
      <c r="DG78" s="8"/>
      <c r="DH78" s="8"/>
      <c r="DI78" s="8"/>
      <c r="DJ78" s="8"/>
      <c r="DK78" s="8"/>
      <c r="DL78" s="8"/>
    </row>
    <row r="79" ht="18.0" customHeight="1">
      <c r="A79" s="8"/>
      <c r="B79" s="87"/>
      <c r="C79" s="79"/>
      <c r="D79" s="79"/>
      <c r="E79" s="79"/>
      <c r="F79" s="79"/>
      <c r="G79" s="79"/>
      <c r="H79" s="79"/>
      <c r="I79" s="80"/>
      <c r="J79" s="80"/>
      <c r="K79" s="80"/>
      <c r="L79" s="79"/>
      <c r="M79" s="79"/>
      <c r="N79" s="80"/>
      <c r="O79" s="79"/>
      <c r="P79" s="81"/>
      <c r="Q79" s="82" t="str">
        <f t="shared" si="1"/>
        <v/>
      </c>
      <c r="R79" s="82" t="str">
        <f t="shared" si="2"/>
        <v/>
      </c>
      <c r="S79" s="82" t="str">
        <f t="shared" si="3"/>
        <v/>
      </c>
      <c r="T79" s="82" t="str">
        <f t="shared" si="4"/>
        <v>0</v>
      </c>
      <c r="U79" s="83" t="str">
        <f t="shared" si="5"/>
        <v/>
      </c>
      <c r="V79" s="60" t="str">
        <f>IF(OR($G79="Fuel Use",$G79="Fuel Use and Vehicle Distance"),VLOOKUP($M79,INDIRECT("Ref_EF_ByFuel"&amp;"_"&amp;$D79),3,0),IF(AND($G79="Vehicle Distance (e.g. Road Transport)",$D79="UK"),VLOOKUP($H79,Ref_EF_Vehicle_Distance_UK,3,0),IF(AND($G79="Vehicle Distance (e.g. Road Transport)",OR($D79="US",$D79="Other")),VLOOKUP($H79,INDIRECT("Ref_EF_Vehicle_Distance"&amp;"_"&amp;$D79),15,0),IF(AND($G79="Vehicle Distance (e.g. Road Transport)",ISBLANK($N79),ISBLANK($O79)),VLOOKUP($H79,INDIRECT("Ref_EF_Vehicle_Distance"&amp;"_"&amp;$D79),15,0),IF($G79="Weight Distance (e.g. Freight Transport)",VLOOKUP($H79,INDIRECT("Ref_EF_Weight_Distance"&amp;"_"&amp;$D79),3,0),IF($G79="Custom Vehicle",VLOOKUP($H79,Tbl_vehical_Settings,2,0),IF($G79="Custom Fuel",VLOOKUP($M79,Tbl_Fuel_Settings,2,0),$AU79)))))))</f>
        <v>#REF!</v>
      </c>
      <c r="W79" s="60" t="str">
        <f>IF(OR($G79="Fuel Use",$G79="Fuel Use and Vehicle Distance"),VLOOKUP($M79,INDIRECT("Ref_EF_ByFuel"&amp;"_"&amp;$D79),5,0),IF(AND($G79="Vehicle Distance (e.g. Road Transport)",$D79="UK"),VLOOKUP($H79,Ref_EF_Vehicle_Distance_UK,5,0),IF(AND($G79="Vehicle Distance (e.g. Road Transport)",OR($D79="US",$D79="Other")),VLOOKUP($H79,INDIRECT("Ref_EF_Vehicle_Distance"&amp;"_"&amp;$D79),17,0),IF(AND($G79="Vehicle Distance (e.g. Road Transport)",ISBLANK($N79),ISBLANK($O79)),VLOOKUP($H79,INDIRECT("Ref_EF_Vehicle_Distance"&amp;"_"&amp;$D79),17,0),IF($G79="Weight Distance (e.g. Freight Transport)",VLOOKUP($H79,INDIRECT("Ref_EF_Weight_Distance"&amp;"_"&amp;$D79),5,0),IF($G79="Custom Vehicle",VLOOKUP($H79,Tbl_vehical_Settings,6,0),IF($G79="Custom Fuel",VLOOKUP($M79,Tbl_Fuel_Settings,6,0),$AV79)))))))</f>
        <v>#REF!</v>
      </c>
      <c r="X79" s="60" t="str">
        <f>IF(OR($G79="Fuel Use",$G79="Fuel Use and Vehicle Distance"),VLOOKUP($M79,INDIRECT("Ref_EF_ByFuel"&amp;"_"&amp;$D79),6,0),IF(AND($G79="Vehicle Distance (e.g. Road Transport)",$D79="UK"),VLOOKUP($H79,Ref_EF_Vehicle_Distance_UK,6,0),IF(AND($G79="Vehicle Distance (e.g. Road Transport)",OR($D79="US",$D79="Other")),VLOOKUP($H79,INDIRECT("Ref_EF_Vehicle_Distance"&amp;"_"&amp;$D79),18,0),IF(AND($G79="Vehicle Distance (e.g. Road Transport)",ISBLANK($N79),ISBLANK($O79)),VLOOKUP($H79,INDIRECT("Ref_EF_Vehicle_Distance"&amp;"_"&amp;$D79),18,0),IF($G79="Weight Distance (e.g. Freight Transport)",VLOOKUP($H79,INDIRECT("Ref_EF_Weight_Distance"&amp;"_"&amp;$D79),6,0),IF($G79="Custom Vehicle",VLOOKUP($H79,Tbl_vehical_Settings,7,0),IF($G79="Custom Fuel",VLOOKUP($M79,Tbl_Fuel_Settings,7,0),$AW79)))))))</f>
        <v>#REF!</v>
      </c>
      <c r="Y79" s="60" t="str">
        <f>IF(OR($G79="Fuel Use",$G79="Fuel Use and Vehicle Distance"),VLOOKUP($M79,INDIRECT("Ref_EF_ByFuel"&amp;"_"&amp;$D79),4,0),IF(AND($G79="Vehicle Distance (e.g. Road Transport)",$D79="UK"),VLOOKUP($H79,Ref_EF_Vehicle_Distance_UK,4,0),IF(AND($G79="Vehicle Distance (e.g. Road Transport)",OR($D79="US",$D79="Other")),VLOOKUP($H79,INDIRECT("Ref_EF_Vehicle_Distance"&amp;"_"&amp;$D79),16,0),IF(AND($G79="Vehicle Distance (e.g. Road Transport)",ISBLANK($N79),ISBLANK($O79)),VLOOKUP($H79,INDIRECT("Ref_EF_Vehicle_Distance"&amp;"_"&amp;$D79),16,0),IF($G79="Weight Distance (e.g. Freight Transport)",VLOOKUP($H79,INDIRECT("Ref_EF_Weight_Distance"&amp;"_"&amp;$D79),4,0),IF($G79="Custom Vehicle",VLOOKUP($H79,Tbl_vehical_Settings,5,0),IF($G79="Custom Fuel",VLOOKUP($M79,Tbl_Fuel_Settings,5,0),$AX79)))))))</f>
        <v>#REF!</v>
      </c>
      <c r="Z79" s="60" t="str">
        <f>IF(OR($G79="Fuel Use",$G79="Fuel Use and Vehicle Distance"),VLOOKUP($M79,INDIRECT("Ref_EF_ByFuel"&amp;"_"&amp;$D79),5,0),IF(AND($G79="Vehicle Distance (e.g. Road Transport)",$D79="UK"),VLOOKUP($H79,Ref_EF_Vehicle_Distance_UK,5,0),IF(AND($G79="Vehicle Distance (e.g. Road Transport)",OR($D79="US",$D79="Other")),VLOOKUP($H79,INDIRECT("Ref_EF_Vehicle_Distance"&amp;"_"&amp;$D79),17,0),IF(AND($G79="Vehicle Distance (e.g. Road Transport)",ISBLANK($N79),ISBLANK($O79)),VLOOKUP($H79,INDIRECT("Ref_EF_Vehicle_Distance"&amp;"_"&amp;$D79),17,0),IF($G79="Weight Distance (e.g. Freight Transport)",VLOOKUP($H79,INDIRECT("Ref_EF_Weight_Distance"&amp;"_"&amp;$D79),5,0),IF($G79="Custom Vehicle",VLOOKUP($H79,Tbl_vehical_Settings,6,0),IF($G79="Custom Fuel",VLOOKUP($M79,Tbl_Fuel_Settings,6,0),$AV79)))))))</f>
        <v>#REF!</v>
      </c>
      <c r="AA79" s="60" t="str">
        <f>IF(OR($G79="Fuel Use",$G79="Fuel Use and Vehicle Distance"),VLOOKUP($M79,INDIRECT("Ref_EF_ByFuel"&amp;"_"&amp;$D79),6,0),IF(AND($G79="Vehicle Distance (e.g. Road Transport)",$D79="UK"),VLOOKUP($H79,Ref_EF_Vehicle_Distance_UK,6,0),IF(AND($G79="Vehicle Distance (e.g. Road Transport)",OR($D79="US",$D79="Other")),VLOOKUP($H79,INDIRECT("Ref_EF_Vehicle_Distance"&amp;"_"&amp;$D79),18,0),IF(AND($G79="Vehicle Distance (e.g. Road Transport)",ISBLANK($N79),ISBLANK($O79)),VLOOKUP($H79,INDIRECT("Ref_EF_Vehicle_Distance"&amp;"_"&amp;$D79),18,0),IF($G79="Weight Distance (e.g. Freight Transport)",VLOOKUP($H79,INDIRECT("Ref_EF_Weight_Distance"&amp;"_"&amp;$D79),6,0),IF($G79="Custom Vehicle",VLOOKUP($H79,Tbl_vehical_Settings,7,0),IF($G79="Custom Fuel",VLOOKUP($M79,Tbl_Fuel_Settings,7,0),$AW79)))))))</f>
        <v>#REF!</v>
      </c>
      <c r="AB79" s="60" t="str">
        <f>IF($G79="Fuel Use",VLOOKUP($H79,INDIRECT("Ref_EF_ByFuel_CH4"&amp;"_"&amp;$D79),3,0),
IF($G79="Fuel Use and Vehicle Distance",VLOOKUP($H79,INDIRECT("Ref_EF_Vehicle_Distance"&amp;"_"&amp;$D79),3,0),IF($G79="Vehicle Distance (e.g. Road Transport)",VLOOKUP($H79,INDIRECT("Ref_EF_Vehicle_Distance"&amp;"_"&amp;$D79),IF($D79="UK",7,3),0),IF($G79="Weight Distance (e.g. Freight Transport)",VLOOKUP(VLOOKUP($H79,INDIRECT("Ref_EF_Weight_Distance"&amp;"_"&amp;$D79),8,0),INDIRECT("Ref_EF_Weight_Distance_CH4"&amp;"_"&amp;$D79),3,0),IF($G79="Custom Vehicle",VLOOKUP($H79,Tbl_vehical_Settings,3,0),IF($G79="Custom Fuel",VLOOKUP($M79,Tbl_Fuel_Settings,3,0),VLOOKUP($H79,INDIRECT("Ref_EF_Public_Transport"&amp;"_"&amp;$D79),7,0)))))))</f>
        <v>#REF!</v>
      </c>
      <c r="AC79" s="60" t="str">
        <f>IF($G79="Fuel Use",VLOOKUP($H79,INDIRECT("Ref_EF_ByFuel_CH4"&amp;"_"&amp;$D79),4,0),
IF($G79="Fuel Use and Vehicle Distance",VLOOKUP($H79,INDIRECT("Ref_EF_Vehicle_Distance"&amp;"_"&amp;$D79),4,0),IF($G79="Vehicle Distance (e.g. Road Transport)",VLOOKUP($H79,INDIRECT("Ref_EF_Vehicle_Distance"&amp;"_"&amp;$D79),IF($D79="UK",8,4),0),IF($G79="Weight Distance (e.g. Freight Transport)",VLOOKUP(VLOOKUP($H79,INDIRECT("Ref_EF_Weight_Distance"&amp;"_"&amp;$D79),8,0),INDIRECT("Ref_EF_Weight_Distance_CH4"&amp;"_"&amp;$D79),4,0),IF($G79="Custom Vehicle",VLOOKUP($H79,Tbl_vehical_Settings,6,0),IF($G79="Custom Fuel",VLOOKUP($M79,Tbl_Fuel_Settings,6,0),VLOOKUP($H79,INDIRECT("Ref_EF_Public_Transport"&amp;"_"&amp;$D79),8,0)))))))</f>
        <v>#REF!</v>
      </c>
      <c r="AD79" s="60" t="str">
        <f>IF($G79="Fuel Use",VLOOKUP($H79,INDIRECT("Ref_EF_ByFuel_CH4"&amp;"_"&amp;$D79),5,0),
IF($G79="Fuel Use and Vehicle Distance",VLOOKUP($H79,INDIRECT("Ref_EF_Vehicle_Distance"&amp;"_"&amp;$D79),5,0),IF($G79="Vehicle Distance (e.g. Road Transport)",VLOOKUP($H79,INDIRECT("Ref_EF_Vehicle_Distance"&amp;"_"&amp;$D79),IF($D79="UK",9,5),0),IF($G79="Weight Distance (e.g. Freight Transport)",VLOOKUP(VLOOKUP($H79,INDIRECT("Ref_EF_Weight_Distance"&amp;"_"&amp;$D79),8,0),INDIRECT("Ref_EF_Weight_Distance_CH4"&amp;"_"&amp;$D79),5,0),IF($G79="Custom Vehicle",VLOOKUP($H79,Tbl_vehical_Settings,7,0),IF($G79="Custom Fuel",VLOOKUP($M79,Tbl_Fuel_Settings,7,0),VLOOKUP($H79,INDIRECT("Ref_EF_Public_Transport"&amp;"_"&amp;$D79),9,0)))))))</f>
        <v>#REF!</v>
      </c>
      <c r="AE79" s="60" t="str">
        <f>IF($G79="Fuel Use",VLOOKUP($H79,INDIRECT("Ref_EF_ByFuel_CH4"&amp;"_"&amp;$D79),6,0),
IF($G79="Fuel Use and Vehicle Distance",VLOOKUP($H79,INDIRECT("Ref_EF_Vehicle_Distance"&amp;"_"&amp;$D79),6,0),IF($G79="Vehicle Distance (e.g. Road Transport)",VLOOKUP($H79,INDIRECT("Ref_EF_Vehicle_Distance"&amp;"_"&amp;$D79),IF($D79="UK",10,6),0),IF($G79="Weight Distance (e.g. Freight Transport)",VLOOKUP(VLOOKUP($H79,INDIRECT("Ref_EF_Weight_Distance"&amp;"_"&amp;$D79),8,0),INDIRECT("Ref_EF_Weight_Distance_CH4"&amp;"_"&amp;$D79),6,0),IF($G79="Custom Vehicle",VLOOKUP($H79,Tbl_vehical_Settings,4,0),IF($G79="Custom Fuel",VLOOKUP($M79,Tbl_Fuel_Settings,4,0),VLOOKUP($H79,INDIRECT("Ref_EF_Public_Transport"&amp;"_"&amp;$D79),10,0)))))))</f>
        <v>#REF!</v>
      </c>
      <c r="AF79" s="60" t="str">
        <f>IF($G79="Fuel Use",VLOOKUP($H79,INDIRECT("Ref_EF_ByFuel_CH4"&amp;"_"&amp;$D79),7,0),
IF($G79="Fuel Use and Vehicle Distance",VLOOKUP($H79,INDIRECT("Ref_EF_Vehicle_Distance"&amp;"_"&amp;$D79),7,0),IF($G79="Vehicle Distance (e.g. Road Transport)",VLOOKUP($H79,INDIRECT("Ref_EF_Vehicle_Distance"&amp;"_"&amp;$D79),IF($D79="UK",11,7),0),IF($G79="Weight Distance (e.g. Freight Transport)",VLOOKUP(VLOOKUP($H79,INDIRECT("Ref_EF_Weight_Distance"&amp;"_"&amp;$D79),8,0),INDIRECT("Ref_EF_Weight_Distance_CH4"&amp;"_"&amp;$D79),7,0),IF($G79="Custom Vehicle",VLOOKUP($H79,Tbl_vehical_Settings,6,0),IF($G79="Custom Fuel",VLOOKUP($M79,Tbl_Fuel_Settings,6,0),VLOOKUP($H79,INDIRECT("Ref_EF_Public_Transport"&amp;"_"&amp;$D79),11,0)))))))</f>
        <v>#REF!</v>
      </c>
      <c r="AG79" s="60" t="str">
        <f>IF($G79="Fuel Use",VLOOKUP($H79,INDIRECT("Ref_EF_ByFuel_CH4"&amp;"_"&amp;$D79),8,0),
IF($G79="Fuel Use and Vehicle Distance",VLOOKUP($H79,INDIRECT("Ref_EF_Vehicle_Distance"&amp;"_"&amp;$D79),8,0),IF($G79="Vehicle Distance (e.g. Road Transport)",VLOOKUP($H79,INDIRECT("Ref_EF_Vehicle_Distance"&amp;"_"&amp;$D79),IF($D79="UK",12,8),0),IF($G79="Weight Distance (e.g. Freight Transport)",VLOOKUP(VLOOKUP($H79,INDIRECT("Ref_EF_Weight_Distance"&amp;"_"&amp;$D79),8,0),INDIRECT("Ref_EF_Weight_Distance_CH4"&amp;"_"&amp;$D79),8,0),IF($G79="Custom Vehicle",VLOOKUP($H79,Tbl_vehical_Settings,7,0),IF($G79="Custom Fuel",VLOOKUP($M79,Tbl_Fuel_Settings,7,0),VLOOKUP($H79,INDIRECT("Ref_EF_Public_Transport"&amp;"_"&amp;$D79),12,0)))))))</f>
        <v>#REF!</v>
      </c>
      <c r="AH79" s="60" t="str">
        <f t="array" ref="AH79">INDEX(Ref_Master_Unit_Table,MATCH($W79,REF_To_Unit,0),MATCH('Reference - Lookup and Unit'!$A$11,Ref_From_Units,0))</f>
        <v>#REF!</v>
      </c>
      <c r="AI79" s="60" t="str">
        <f t="array" ref="AI79">INDEX(Ref_Master_Unit_Table,MATCH(IF(AND($D79="UK",$G79="Vehicle Distance (e.g. Road Transport)"),$L79,IF(ISBLANK($O79),$L79,$O79)),Ref_From_Units,0),MATCH($X79,REF_To_Unit,0))</f>
        <v>#N/A</v>
      </c>
      <c r="AJ79" s="60" t="str">
        <f t="array" ref="AJ79">INDEX(Ref_Master_Unit_Table,MATCH($Z79,REF_To_Unit,0),MATCH('Reference - Lookup and Unit'!$A$11,Ref_From_Units,0))</f>
        <v>#REF!</v>
      </c>
      <c r="AK79" s="60" t="str">
        <f t="array" ref="AK79">INDEX(Ref_Master_Unit_Table,MATCH(IF(AND($D79="UK",$G79="Vehicle Distance (e.g. Road Transport)"),$L79,IF(ISBLANK($O79),$L79,$O79)),Ref_From_Units,0),MATCH($AA79,REF_To_Unit,0))</f>
        <v>#N/A</v>
      </c>
      <c r="AL79" s="60" t="str">
        <f t="array" ref="AL79">INDEX(Ref_Master_Unit_Table,MATCH($AC79,REF_To_Unit,0),MATCH('Reference - Lookup and Unit'!$A$11,Ref_From_Units,0))</f>
        <v>#REF!</v>
      </c>
      <c r="AM79" s="60" t="str">
        <f t="array" ref="AM79">INDEX(Ref_Master_Unit_Table,MATCH(IF(OR($G79="Fuel Use",$G79="Custom Fuel"),$O79,$L79),Ref_From_Units,0),MATCH($AD79,REF_To_Unit,0))</f>
        <v>#N/A</v>
      </c>
      <c r="AN79" s="60" t="str">
        <f t="array" ref="AN79">INDEX(Ref_Master_Unit_Table,MATCH($AF79,REF_To_Unit,0),MATCH('Reference - Lookup and Unit'!$A$11,Ref_From_Units,0))</f>
        <v>#REF!</v>
      </c>
      <c r="AO79" s="60" t="str">
        <f t="array" ref="AO79">INDEX(Ref_Master_Unit_Table,MATCH(IF(OR($G79="Fuel Use",$G79="Custom Fuel"),$O79,$L79),Ref_From_Units,0),MATCH($AD79,REF_To_Unit,0))</f>
        <v>#N/A</v>
      </c>
      <c r="AP79" s="60" t="str">
        <f>VLOOKUP("CO2",INDIRECT(IF(Setting_IPCC_GWP_VERSION="1995 IPCC Second Assessment Report (SAR)","Ref_EF_IPCC_GWP_95",IF(Setting_IPCC_GWP_VERSION="2001 IPCC Third Assessment Report (TAR)","Ref_EF_IPCC_GWP_2001","Ref_EF_IPCC_GWP_2007"))),2,0)</f>
        <v>1.0000000000</v>
      </c>
      <c r="AQ7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7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79" s="61" t="str">
        <f>VLOOKUP("Biofuel CO2",INDIRECT(IF(Setting_IPCC_GWP_VERSION="1995 IPCC Second Assessment Report (SAR)","Ref_EF_IPCC_GWP_95",IF(Setting_IPCC_GWP_VERSION="2001 IPCC Third Assessment Report (TAR)","Ref_EF_IPCC_GWP_2001","Ref_EF_IPCC_GWP_2007"))),2,0)</f>
        <v>1.0000000000</v>
      </c>
      <c r="AT79" s="62" t="str">
        <f t="shared" si="6"/>
        <v>Ref_DD_vehicle_Passenger_</v>
      </c>
      <c r="AU79" s="62" t="str">
        <f t="shared" si="7"/>
        <v>#REF!</v>
      </c>
      <c r="AV79" s="62" t="str">
        <f t="shared" si="8"/>
        <v>#REF!</v>
      </c>
      <c r="AW79" s="62" t="str">
        <f t="shared" si="9"/>
        <v>#REF!</v>
      </c>
      <c r="AX79" s="62" t="str">
        <f t="shared" si="10"/>
        <v>#REF!</v>
      </c>
      <c r="AY79" s="62" t="str">
        <f t="shared" si="11"/>
        <v>FALSE</v>
      </c>
      <c r="AZ79" s="62" t="str">
        <f t="shared" si="12"/>
        <v/>
      </c>
      <c r="BA79" s="62" t="str">
        <f t="shared" si="13"/>
        <v/>
      </c>
      <c r="BB79" s="62" t="str">
        <f t="shared" si="14"/>
        <v/>
      </c>
      <c r="BC79" s="62" t="str">
        <f t="shared" si="15"/>
        <v/>
      </c>
      <c r="BD79" s="62" t="str">
        <f t="shared" si="16"/>
        <v/>
      </c>
      <c r="BE79" s="62" t="str">
        <f t="shared" si="17"/>
        <v/>
      </c>
      <c r="BF79" s="62" t="str">
        <f t="shared" si="18"/>
        <v/>
      </c>
      <c r="BG79" s="62" t="str">
        <f t="shared" si="19"/>
        <v/>
      </c>
      <c r="BH79" s="62" t="str">
        <f t="shared" si="20"/>
        <v/>
      </c>
      <c r="BI79" s="62" t="str">
        <f t="shared" si="21"/>
        <v/>
      </c>
      <c r="BJ79" s="62" t="str">
        <f t="shared" si="22"/>
        <v/>
      </c>
      <c r="BK79" s="62" t="str">
        <f t="shared" si="23"/>
        <v/>
      </c>
      <c r="BL79" s="62" t="str">
        <f t="shared" si="24"/>
        <v/>
      </c>
      <c r="BM79" s="63" t="str">
        <f t="shared" si="25"/>
        <v/>
      </c>
      <c r="BN79" s="62" t="str">
        <f t="shared" si="26"/>
        <v/>
      </c>
      <c r="BO79" s="62" t="str">
        <f t="shared" si="27"/>
        <v/>
      </c>
      <c r="BP79" s="62" t="str">
        <f t="shared" si="28"/>
        <v/>
      </c>
      <c r="BQ79" s="62" t="str">
        <f t="shared" si="29"/>
        <v/>
      </c>
      <c r="BR79" s="62" t="str">
        <f t="shared" si="30"/>
        <v/>
      </c>
      <c r="BS79" s="62" t="str">
        <f t="shared" si="31"/>
        <v/>
      </c>
      <c r="BT79" s="62" t="str">
        <f t="shared" si="32"/>
        <v/>
      </c>
      <c r="BU79" s="62" t="str">
        <f t="shared" si="33"/>
        <v/>
      </c>
      <c r="BV79" s="62" t="str">
        <f t="shared" si="34"/>
        <v/>
      </c>
      <c r="BW79" s="62" t="str">
        <f t="shared" si="35"/>
        <v/>
      </c>
      <c r="BX79" s="62" t="str">
        <f t="shared" si="36"/>
        <v/>
      </c>
      <c r="BY79" s="62" t="str">
        <f t="shared" si="37"/>
        <v/>
      </c>
      <c r="BZ79" s="62" t="str">
        <f t="shared" si="38"/>
        <v/>
      </c>
      <c r="CA79" s="62" t="str">
        <f t="shared" si="39"/>
        <v/>
      </c>
      <c r="CB79" s="62" t="str">
        <f t="shared" si="40"/>
        <v/>
      </c>
      <c r="CC79" s="62" t="str">
        <f t="shared" si="41"/>
        <v/>
      </c>
      <c r="CD79" s="62" t="str">
        <f t="shared" si="42"/>
        <v/>
      </c>
      <c r="CE79" s="62" t="str">
        <f t="shared" si="43"/>
        <v/>
      </c>
      <c r="CF79" s="62" t="str">
        <f t="shared" si="44"/>
        <v/>
      </c>
      <c r="CG79" s="62" t="str">
        <f t="shared" si="45"/>
        <v/>
      </c>
      <c r="CH79" s="62" t="str">
        <f t="shared" si="46"/>
        <v/>
      </c>
      <c r="CI79" s="62" t="str">
        <f t="shared" si="47"/>
        <v/>
      </c>
      <c r="CJ79" s="62" t="str">
        <f t="shared" si="48"/>
        <v/>
      </c>
      <c r="CK79" s="62" t="str">
        <f t="shared" si="49"/>
        <v/>
      </c>
      <c r="CL79" s="62" t="str">
        <f t="shared" si="50"/>
        <v/>
      </c>
      <c r="CM79" s="62" t="str">
        <f t="shared" si="51"/>
        <v/>
      </c>
      <c r="CN79" s="62" t="str">
        <f t="shared" si="52"/>
        <v/>
      </c>
      <c r="CO79" s="62" t="str">
        <f t="shared" si="53"/>
        <v/>
      </c>
      <c r="CP79" s="64" t="str">
        <f t="shared" si="54"/>
        <v>Ref_DD_DistanceUnit</v>
      </c>
      <c r="CQ79" s="62" t="str">
        <f t="shared" si="55"/>
        <v/>
      </c>
      <c r="CR79" s="64" t="str">
        <f t="shared" si="56"/>
        <v/>
      </c>
      <c r="CS79" s="65"/>
      <c r="CT79" s="8"/>
      <c r="CU79" s="8"/>
      <c r="CV79" s="8"/>
      <c r="CW79" s="8"/>
      <c r="CX79" s="8"/>
      <c r="CY79" s="8"/>
      <c r="CZ79" s="8"/>
      <c r="DA79" s="8"/>
      <c r="DB79" s="8"/>
      <c r="DC79" s="8"/>
      <c r="DD79" s="8"/>
      <c r="DE79" s="8"/>
      <c r="DF79" s="8"/>
      <c r="DG79" s="8"/>
      <c r="DH79" s="8"/>
      <c r="DI79" s="8"/>
      <c r="DJ79" s="8"/>
      <c r="DK79" s="8"/>
      <c r="DL79" s="8"/>
    </row>
    <row r="80" ht="18.0" customHeight="1">
      <c r="A80" s="8"/>
      <c r="B80" s="87"/>
      <c r="C80" s="79"/>
      <c r="D80" s="79"/>
      <c r="E80" s="79"/>
      <c r="F80" s="79"/>
      <c r="G80" s="79"/>
      <c r="H80" s="79"/>
      <c r="I80" s="80"/>
      <c r="J80" s="80"/>
      <c r="K80" s="80"/>
      <c r="L80" s="79"/>
      <c r="M80" s="79"/>
      <c r="N80" s="80"/>
      <c r="O80" s="79"/>
      <c r="P80" s="81"/>
      <c r="Q80" s="82" t="str">
        <f t="shared" si="1"/>
        <v/>
      </c>
      <c r="R80" s="82" t="str">
        <f t="shared" si="2"/>
        <v/>
      </c>
      <c r="S80" s="82" t="str">
        <f t="shared" si="3"/>
        <v/>
      </c>
      <c r="T80" s="82" t="str">
        <f t="shared" si="4"/>
        <v>0</v>
      </c>
      <c r="U80" s="83" t="str">
        <f t="shared" si="5"/>
        <v/>
      </c>
      <c r="V80" s="60" t="str">
        <f>IF(OR($G80="Fuel Use",$G80="Fuel Use and Vehicle Distance"),VLOOKUP($M80,INDIRECT("Ref_EF_ByFuel"&amp;"_"&amp;$D80),3,0),IF(AND($G80="Vehicle Distance (e.g. Road Transport)",$D80="UK"),VLOOKUP($H80,Ref_EF_Vehicle_Distance_UK,3,0),IF(AND($G80="Vehicle Distance (e.g. Road Transport)",OR($D80="US",$D80="Other")),VLOOKUP($H80,INDIRECT("Ref_EF_Vehicle_Distance"&amp;"_"&amp;$D80),15,0),IF(AND($G80="Vehicle Distance (e.g. Road Transport)",ISBLANK($N80),ISBLANK($O80)),VLOOKUP($H80,INDIRECT("Ref_EF_Vehicle_Distance"&amp;"_"&amp;$D80),15,0),IF($G80="Weight Distance (e.g. Freight Transport)",VLOOKUP($H80,INDIRECT("Ref_EF_Weight_Distance"&amp;"_"&amp;$D80),3,0),IF($G80="Custom Vehicle",VLOOKUP($H80,Tbl_vehical_Settings,2,0),IF($G80="Custom Fuel",VLOOKUP($M80,Tbl_Fuel_Settings,2,0),$AU80)))))))</f>
        <v>#REF!</v>
      </c>
      <c r="W80" s="60" t="str">
        <f>IF(OR($G80="Fuel Use",$G80="Fuel Use and Vehicle Distance"),VLOOKUP($M80,INDIRECT("Ref_EF_ByFuel"&amp;"_"&amp;$D80),5,0),IF(AND($G80="Vehicle Distance (e.g. Road Transport)",$D80="UK"),VLOOKUP($H80,Ref_EF_Vehicle_Distance_UK,5,0),IF(AND($G80="Vehicle Distance (e.g. Road Transport)",OR($D80="US",$D80="Other")),VLOOKUP($H80,INDIRECT("Ref_EF_Vehicle_Distance"&amp;"_"&amp;$D80),17,0),IF(AND($G80="Vehicle Distance (e.g. Road Transport)",ISBLANK($N80),ISBLANK($O80)),VLOOKUP($H80,INDIRECT("Ref_EF_Vehicle_Distance"&amp;"_"&amp;$D80),17,0),IF($G80="Weight Distance (e.g. Freight Transport)",VLOOKUP($H80,INDIRECT("Ref_EF_Weight_Distance"&amp;"_"&amp;$D80),5,0),IF($G80="Custom Vehicle",VLOOKUP($H80,Tbl_vehical_Settings,6,0),IF($G80="Custom Fuel",VLOOKUP($M80,Tbl_Fuel_Settings,6,0),$AV80)))))))</f>
        <v>#REF!</v>
      </c>
      <c r="X80" s="60" t="str">
        <f>IF(OR($G80="Fuel Use",$G80="Fuel Use and Vehicle Distance"),VLOOKUP($M80,INDIRECT("Ref_EF_ByFuel"&amp;"_"&amp;$D80),6,0),IF(AND($G80="Vehicle Distance (e.g. Road Transport)",$D80="UK"),VLOOKUP($H80,Ref_EF_Vehicle_Distance_UK,6,0),IF(AND($G80="Vehicle Distance (e.g. Road Transport)",OR($D80="US",$D80="Other")),VLOOKUP($H80,INDIRECT("Ref_EF_Vehicle_Distance"&amp;"_"&amp;$D80),18,0),IF(AND($G80="Vehicle Distance (e.g. Road Transport)",ISBLANK($N80),ISBLANK($O80)),VLOOKUP($H80,INDIRECT("Ref_EF_Vehicle_Distance"&amp;"_"&amp;$D80),18,0),IF($G80="Weight Distance (e.g. Freight Transport)",VLOOKUP($H80,INDIRECT("Ref_EF_Weight_Distance"&amp;"_"&amp;$D80),6,0),IF($G80="Custom Vehicle",VLOOKUP($H80,Tbl_vehical_Settings,7,0),IF($G80="Custom Fuel",VLOOKUP($M80,Tbl_Fuel_Settings,7,0),$AW80)))))))</f>
        <v>#REF!</v>
      </c>
      <c r="Y80" s="60" t="str">
        <f>IF(OR($G80="Fuel Use",$G80="Fuel Use and Vehicle Distance"),VLOOKUP($M80,INDIRECT("Ref_EF_ByFuel"&amp;"_"&amp;$D80),4,0),IF(AND($G80="Vehicle Distance (e.g. Road Transport)",$D80="UK"),VLOOKUP($H80,Ref_EF_Vehicle_Distance_UK,4,0),IF(AND($G80="Vehicle Distance (e.g. Road Transport)",OR($D80="US",$D80="Other")),VLOOKUP($H80,INDIRECT("Ref_EF_Vehicle_Distance"&amp;"_"&amp;$D80),16,0),IF(AND($G80="Vehicle Distance (e.g. Road Transport)",ISBLANK($N80),ISBLANK($O80)),VLOOKUP($H80,INDIRECT("Ref_EF_Vehicle_Distance"&amp;"_"&amp;$D80),16,0),IF($G80="Weight Distance (e.g. Freight Transport)",VLOOKUP($H80,INDIRECT("Ref_EF_Weight_Distance"&amp;"_"&amp;$D80),4,0),IF($G80="Custom Vehicle",VLOOKUP($H80,Tbl_vehical_Settings,5,0),IF($G80="Custom Fuel",VLOOKUP($M80,Tbl_Fuel_Settings,5,0),$AX80)))))))</f>
        <v>#REF!</v>
      </c>
      <c r="Z80" s="60" t="str">
        <f>IF(OR($G80="Fuel Use",$G80="Fuel Use and Vehicle Distance"),VLOOKUP($M80,INDIRECT("Ref_EF_ByFuel"&amp;"_"&amp;$D80),5,0),IF(AND($G80="Vehicle Distance (e.g. Road Transport)",$D80="UK"),VLOOKUP($H80,Ref_EF_Vehicle_Distance_UK,5,0),IF(AND($G80="Vehicle Distance (e.g. Road Transport)",OR($D80="US",$D80="Other")),VLOOKUP($H80,INDIRECT("Ref_EF_Vehicle_Distance"&amp;"_"&amp;$D80),17,0),IF(AND($G80="Vehicle Distance (e.g. Road Transport)",ISBLANK($N80),ISBLANK($O80)),VLOOKUP($H80,INDIRECT("Ref_EF_Vehicle_Distance"&amp;"_"&amp;$D80),17,0),IF($G80="Weight Distance (e.g. Freight Transport)",VLOOKUP($H80,INDIRECT("Ref_EF_Weight_Distance"&amp;"_"&amp;$D80),5,0),IF($G80="Custom Vehicle",VLOOKUP($H80,Tbl_vehical_Settings,6,0),IF($G80="Custom Fuel",VLOOKUP($M80,Tbl_Fuel_Settings,6,0),$AV80)))))))</f>
        <v>#REF!</v>
      </c>
      <c r="AA80" s="60" t="str">
        <f>IF(OR($G80="Fuel Use",$G80="Fuel Use and Vehicle Distance"),VLOOKUP($M80,INDIRECT("Ref_EF_ByFuel"&amp;"_"&amp;$D80),6,0),IF(AND($G80="Vehicle Distance (e.g. Road Transport)",$D80="UK"),VLOOKUP($H80,Ref_EF_Vehicle_Distance_UK,6,0),IF(AND($G80="Vehicle Distance (e.g. Road Transport)",OR($D80="US",$D80="Other")),VLOOKUP($H80,INDIRECT("Ref_EF_Vehicle_Distance"&amp;"_"&amp;$D80),18,0),IF(AND($G80="Vehicle Distance (e.g. Road Transport)",ISBLANK($N80),ISBLANK($O80)),VLOOKUP($H80,INDIRECT("Ref_EF_Vehicle_Distance"&amp;"_"&amp;$D80),18,0),IF($G80="Weight Distance (e.g. Freight Transport)",VLOOKUP($H80,INDIRECT("Ref_EF_Weight_Distance"&amp;"_"&amp;$D80),6,0),IF($G80="Custom Vehicle",VLOOKUP($H80,Tbl_vehical_Settings,7,0),IF($G80="Custom Fuel",VLOOKUP($M80,Tbl_Fuel_Settings,7,0),$AW80)))))))</f>
        <v>#REF!</v>
      </c>
      <c r="AB80" s="60" t="str">
        <f>IF($G80="Fuel Use",VLOOKUP($H80,INDIRECT("Ref_EF_ByFuel_CH4"&amp;"_"&amp;$D80),3,0),
IF($G80="Fuel Use and Vehicle Distance",VLOOKUP($H80,INDIRECT("Ref_EF_Vehicle_Distance"&amp;"_"&amp;$D80),3,0),IF($G80="Vehicle Distance (e.g. Road Transport)",VLOOKUP($H80,INDIRECT("Ref_EF_Vehicle_Distance"&amp;"_"&amp;$D80),IF($D80="UK",7,3),0),IF($G80="Weight Distance (e.g. Freight Transport)",VLOOKUP(VLOOKUP($H80,INDIRECT("Ref_EF_Weight_Distance"&amp;"_"&amp;$D80),8,0),INDIRECT("Ref_EF_Weight_Distance_CH4"&amp;"_"&amp;$D80),3,0),IF($G80="Custom Vehicle",VLOOKUP($H80,Tbl_vehical_Settings,3,0),IF($G80="Custom Fuel",VLOOKUP($M80,Tbl_Fuel_Settings,3,0),VLOOKUP($H80,INDIRECT("Ref_EF_Public_Transport"&amp;"_"&amp;$D80),7,0)))))))</f>
        <v>#REF!</v>
      </c>
      <c r="AC80" s="60" t="str">
        <f>IF($G80="Fuel Use",VLOOKUP($H80,INDIRECT("Ref_EF_ByFuel_CH4"&amp;"_"&amp;$D80),4,0),
IF($G80="Fuel Use and Vehicle Distance",VLOOKUP($H80,INDIRECT("Ref_EF_Vehicle_Distance"&amp;"_"&amp;$D80),4,0),IF($G80="Vehicle Distance (e.g. Road Transport)",VLOOKUP($H80,INDIRECT("Ref_EF_Vehicle_Distance"&amp;"_"&amp;$D80),IF($D80="UK",8,4),0),IF($G80="Weight Distance (e.g. Freight Transport)",VLOOKUP(VLOOKUP($H80,INDIRECT("Ref_EF_Weight_Distance"&amp;"_"&amp;$D80),8,0),INDIRECT("Ref_EF_Weight_Distance_CH4"&amp;"_"&amp;$D80),4,0),IF($G80="Custom Vehicle",VLOOKUP($H80,Tbl_vehical_Settings,6,0),IF($G80="Custom Fuel",VLOOKUP($M80,Tbl_Fuel_Settings,6,0),VLOOKUP($H80,INDIRECT("Ref_EF_Public_Transport"&amp;"_"&amp;$D80),8,0)))))))</f>
        <v>#REF!</v>
      </c>
      <c r="AD80" s="60" t="str">
        <f>IF($G80="Fuel Use",VLOOKUP($H80,INDIRECT("Ref_EF_ByFuel_CH4"&amp;"_"&amp;$D80),5,0),
IF($G80="Fuel Use and Vehicle Distance",VLOOKUP($H80,INDIRECT("Ref_EF_Vehicle_Distance"&amp;"_"&amp;$D80),5,0),IF($G80="Vehicle Distance (e.g. Road Transport)",VLOOKUP($H80,INDIRECT("Ref_EF_Vehicle_Distance"&amp;"_"&amp;$D80),IF($D80="UK",9,5),0),IF($G80="Weight Distance (e.g. Freight Transport)",VLOOKUP(VLOOKUP($H80,INDIRECT("Ref_EF_Weight_Distance"&amp;"_"&amp;$D80),8,0),INDIRECT("Ref_EF_Weight_Distance_CH4"&amp;"_"&amp;$D80),5,0),IF($G80="Custom Vehicle",VLOOKUP($H80,Tbl_vehical_Settings,7,0),IF($G80="Custom Fuel",VLOOKUP($M80,Tbl_Fuel_Settings,7,0),VLOOKUP($H80,INDIRECT("Ref_EF_Public_Transport"&amp;"_"&amp;$D80),9,0)))))))</f>
        <v>#REF!</v>
      </c>
      <c r="AE80" s="60" t="str">
        <f>IF($G80="Fuel Use",VLOOKUP($H80,INDIRECT("Ref_EF_ByFuel_CH4"&amp;"_"&amp;$D80),6,0),
IF($G80="Fuel Use and Vehicle Distance",VLOOKUP($H80,INDIRECT("Ref_EF_Vehicle_Distance"&amp;"_"&amp;$D80),6,0),IF($G80="Vehicle Distance (e.g. Road Transport)",VLOOKUP($H80,INDIRECT("Ref_EF_Vehicle_Distance"&amp;"_"&amp;$D80),IF($D80="UK",10,6),0),IF($G80="Weight Distance (e.g. Freight Transport)",VLOOKUP(VLOOKUP($H80,INDIRECT("Ref_EF_Weight_Distance"&amp;"_"&amp;$D80),8,0),INDIRECT("Ref_EF_Weight_Distance_CH4"&amp;"_"&amp;$D80),6,0),IF($G80="Custom Vehicle",VLOOKUP($H80,Tbl_vehical_Settings,4,0),IF($G80="Custom Fuel",VLOOKUP($M80,Tbl_Fuel_Settings,4,0),VLOOKUP($H80,INDIRECT("Ref_EF_Public_Transport"&amp;"_"&amp;$D80),10,0)))))))</f>
        <v>#REF!</v>
      </c>
      <c r="AF80" s="60" t="str">
        <f>IF($G80="Fuel Use",VLOOKUP($H80,INDIRECT("Ref_EF_ByFuel_CH4"&amp;"_"&amp;$D80),7,0),
IF($G80="Fuel Use and Vehicle Distance",VLOOKUP($H80,INDIRECT("Ref_EF_Vehicle_Distance"&amp;"_"&amp;$D80),7,0),IF($G80="Vehicle Distance (e.g. Road Transport)",VLOOKUP($H80,INDIRECT("Ref_EF_Vehicle_Distance"&amp;"_"&amp;$D80),IF($D80="UK",11,7),0),IF($G80="Weight Distance (e.g. Freight Transport)",VLOOKUP(VLOOKUP($H80,INDIRECT("Ref_EF_Weight_Distance"&amp;"_"&amp;$D80),8,0),INDIRECT("Ref_EF_Weight_Distance_CH4"&amp;"_"&amp;$D80),7,0),IF($G80="Custom Vehicle",VLOOKUP($H80,Tbl_vehical_Settings,6,0),IF($G80="Custom Fuel",VLOOKUP($M80,Tbl_Fuel_Settings,6,0),VLOOKUP($H80,INDIRECT("Ref_EF_Public_Transport"&amp;"_"&amp;$D80),11,0)))))))</f>
        <v>#REF!</v>
      </c>
      <c r="AG80" s="60" t="str">
        <f>IF($G80="Fuel Use",VLOOKUP($H80,INDIRECT("Ref_EF_ByFuel_CH4"&amp;"_"&amp;$D80),8,0),
IF($G80="Fuel Use and Vehicle Distance",VLOOKUP($H80,INDIRECT("Ref_EF_Vehicle_Distance"&amp;"_"&amp;$D80),8,0),IF($G80="Vehicle Distance (e.g. Road Transport)",VLOOKUP($H80,INDIRECT("Ref_EF_Vehicle_Distance"&amp;"_"&amp;$D80),IF($D80="UK",12,8),0),IF($G80="Weight Distance (e.g. Freight Transport)",VLOOKUP(VLOOKUP($H80,INDIRECT("Ref_EF_Weight_Distance"&amp;"_"&amp;$D80),8,0),INDIRECT("Ref_EF_Weight_Distance_CH4"&amp;"_"&amp;$D80),8,0),IF($G80="Custom Vehicle",VLOOKUP($H80,Tbl_vehical_Settings,7,0),IF($G80="Custom Fuel",VLOOKUP($M80,Tbl_Fuel_Settings,7,0),VLOOKUP($H80,INDIRECT("Ref_EF_Public_Transport"&amp;"_"&amp;$D80),12,0)))))))</f>
        <v>#REF!</v>
      </c>
      <c r="AH80" s="60" t="str">
        <f t="array" ref="AH80">INDEX(Ref_Master_Unit_Table,MATCH($W80,REF_To_Unit,0),MATCH('Reference - Lookup and Unit'!$A$11,Ref_From_Units,0))</f>
        <v>#REF!</v>
      </c>
      <c r="AI80" s="60" t="str">
        <f t="array" ref="AI80">INDEX(Ref_Master_Unit_Table,MATCH(IF(AND($D80="UK",$G80="Vehicle Distance (e.g. Road Transport)"),$L80,IF(ISBLANK($O80),$L80,$O80)),Ref_From_Units,0),MATCH($X80,REF_To_Unit,0))</f>
        <v>#N/A</v>
      </c>
      <c r="AJ80" s="60" t="str">
        <f t="array" ref="AJ80">INDEX(Ref_Master_Unit_Table,MATCH($Z80,REF_To_Unit,0),MATCH('Reference - Lookup and Unit'!$A$11,Ref_From_Units,0))</f>
        <v>#REF!</v>
      </c>
      <c r="AK80" s="60" t="str">
        <f t="array" ref="AK80">INDEX(Ref_Master_Unit_Table,MATCH(IF(AND($D80="UK",$G80="Vehicle Distance (e.g. Road Transport)"),$L80,IF(ISBLANK($O80),$L80,$O80)),Ref_From_Units,0),MATCH($AA80,REF_To_Unit,0))</f>
        <v>#N/A</v>
      </c>
      <c r="AL80" s="60" t="str">
        <f t="array" ref="AL80">INDEX(Ref_Master_Unit_Table,MATCH($AC80,REF_To_Unit,0),MATCH('Reference - Lookup and Unit'!$A$11,Ref_From_Units,0))</f>
        <v>#REF!</v>
      </c>
      <c r="AM80" s="60" t="str">
        <f t="array" ref="AM80">INDEX(Ref_Master_Unit_Table,MATCH(IF(OR($G80="Fuel Use",$G80="Custom Fuel"),$O80,$L80),Ref_From_Units,0),MATCH($AD80,REF_To_Unit,0))</f>
        <v>#N/A</v>
      </c>
      <c r="AN80" s="60" t="str">
        <f t="array" ref="AN80">INDEX(Ref_Master_Unit_Table,MATCH($AF80,REF_To_Unit,0),MATCH('Reference - Lookup and Unit'!$A$11,Ref_From_Units,0))</f>
        <v>#REF!</v>
      </c>
      <c r="AO80" s="60" t="str">
        <f t="array" ref="AO80">INDEX(Ref_Master_Unit_Table,MATCH(IF(OR($G80="Fuel Use",$G80="Custom Fuel"),$O80,$L80),Ref_From_Units,0),MATCH($AD80,REF_To_Unit,0))</f>
        <v>#N/A</v>
      </c>
      <c r="AP80" s="60" t="str">
        <f>VLOOKUP("CO2",INDIRECT(IF(Setting_IPCC_GWP_VERSION="1995 IPCC Second Assessment Report (SAR)","Ref_EF_IPCC_GWP_95",IF(Setting_IPCC_GWP_VERSION="2001 IPCC Third Assessment Report (TAR)","Ref_EF_IPCC_GWP_2001","Ref_EF_IPCC_GWP_2007"))),2,0)</f>
        <v>1.0000000000</v>
      </c>
      <c r="AQ8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0" s="61" t="str">
        <f>VLOOKUP("Biofuel CO2",INDIRECT(IF(Setting_IPCC_GWP_VERSION="1995 IPCC Second Assessment Report (SAR)","Ref_EF_IPCC_GWP_95",IF(Setting_IPCC_GWP_VERSION="2001 IPCC Third Assessment Report (TAR)","Ref_EF_IPCC_GWP_2001","Ref_EF_IPCC_GWP_2007"))),2,0)</f>
        <v>1.0000000000</v>
      </c>
      <c r="AT80" s="62" t="str">
        <f t="shared" si="6"/>
        <v>Ref_DD_vehicle_Passenger_</v>
      </c>
      <c r="AU80" s="62" t="str">
        <f t="shared" si="7"/>
        <v>#REF!</v>
      </c>
      <c r="AV80" s="62" t="str">
        <f t="shared" si="8"/>
        <v>#REF!</v>
      </c>
      <c r="AW80" s="62" t="str">
        <f t="shared" si="9"/>
        <v>#REF!</v>
      </c>
      <c r="AX80" s="62" t="str">
        <f t="shared" si="10"/>
        <v>#REF!</v>
      </c>
      <c r="AY80" s="62" t="str">
        <f t="shared" si="11"/>
        <v>FALSE</v>
      </c>
      <c r="AZ80" s="62" t="str">
        <f t="shared" si="12"/>
        <v/>
      </c>
      <c r="BA80" s="62" t="str">
        <f t="shared" si="13"/>
        <v/>
      </c>
      <c r="BB80" s="62" t="str">
        <f t="shared" si="14"/>
        <v/>
      </c>
      <c r="BC80" s="62" t="str">
        <f t="shared" si="15"/>
        <v/>
      </c>
      <c r="BD80" s="62" t="str">
        <f t="shared" si="16"/>
        <v/>
      </c>
      <c r="BE80" s="62" t="str">
        <f t="shared" si="17"/>
        <v/>
      </c>
      <c r="BF80" s="62" t="str">
        <f t="shared" si="18"/>
        <v/>
      </c>
      <c r="BG80" s="62" t="str">
        <f t="shared" si="19"/>
        <v/>
      </c>
      <c r="BH80" s="62" t="str">
        <f t="shared" si="20"/>
        <v/>
      </c>
      <c r="BI80" s="62" t="str">
        <f t="shared" si="21"/>
        <v/>
      </c>
      <c r="BJ80" s="62" t="str">
        <f t="shared" si="22"/>
        <v/>
      </c>
      <c r="BK80" s="62" t="str">
        <f t="shared" si="23"/>
        <v/>
      </c>
      <c r="BL80" s="62" t="str">
        <f t="shared" si="24"/>
        <v/>
      </c>
      <c r="BM80" s="63" t="str">
        <f t="shared" si="25"/>
        <v/>
      </c>
      <c r="BN80" s="62" t="str">
        <f t="shared" si="26"/>
        <v/>
      </c>
      <c r="BO80" s="62" t="str">
        <f t="shared" si="27"/>
        <v/>
      </c>
      <c r="BP80" s="62" t="str">
        <f t="shared" si="28"/>
        <v/>
      </c>
      <c r="BQ80" s="62" t="str">
        <f t="shared" si="29"/>
        <v/>
      </c>
      <c r="BR80" s="62" t="str">
        <f t="shared" si="30"/>
        <v/>
      </c>
      <c r="BS80" s="62" t="str">
        <f t="shared" si="31"/>
        <v/>
      </c>
      <c r="BT80" s="62" t="str">
        <f t="shared" si="32"/>
        <v/>
      </c>
      <c r="BU80" s="62" t="str">
        <f t="shared" si="33"/>
        <v/>
      </c>
      <c r="BV80" s="62" t="str">
        <f t="shared" si="34"/>
        <v/>
      </c>
      <c r="BW80" s="62" t="str">
        <f t="shared" si="35"/>
        <v/>
      </c>
      <c r="BX80" s="62" t="str">
        <f t="shared" si="36"/>
        <v/>
      </c>
      <c r="BY80" s="62" t="str">
        <f t="shared" si="37"/>
        <v/>
      </c>
      <c r="BZ80" s="62" t="str">
        <f t="shared" si="38"/>
        <v/>
      </c>
      <c r="CA80" s="62" t="str">
        <f t="shared" si="39"/>
        <v/>
      </c>
      <c r="CB80" s="62" t="str">
        <f t="shared" si="40"/>
        <v/>
      </c>
      <c r="CC80" s="62" t="str">
        <f t="shared" si="41"/>
        <v/>
      </c>
      <c r="CD80" s="62" t="str">
        <f t="shared" si="42"/>
        <v/>
      </c>
      <c r="CE80" s="62" t="str">
        <f t="shared" si="43"/>
        <v/>
      </c>
      <c r="CF80" s="62" t="str">
        <f t="shared" si="44"/>
        <v/>
      </c>
      <c r="CG80" s="62" t="str">
        <f t="shared" si="45"/>
        <v/>
      </c>
      <c r="CH80" s="62" t="str">
        <f t="shared" si="46"/>
        <v/>
      </c>
      <c r="CI80" s="62" t="str">
        <f t="shared" si="47"/>
        <v/>
      </c>
      <c r="CJ80" s="62" t="str">
        <f t="shared" si="48"/>
        <v/>
      </c>
      <c r="CK80" s="62" t="str">
        <f t="shared" si="49"/>
        <v/>
      </c>
      <c r="CL80" s="62" t="str">
        <f t="shared" si="50"/>
        <v/>
      </c>
      <c r="CM80" s="62" t="str">
        <f t="shared" si="51"/>
        <v/>
      </c>
      <c r="CN80" s="62" t="str">
        <f t="shared" si="52"/>
        <v/>
      </c>
      <c r="CO80" s="62" t="str">
        <f t="shared" si="53"/>
        <v/>
      </c>
      <c r="CP80" s="64" t="str">
        <f t="shared" si="54"/>
        <v>Ref_DD_DistanceUnit</v>
      </c>
      <c r="CQ80" s="62" t="str">
        <f t="shared" si="55"/>
        <v/>
      </c>
      <c r="CR80" s="64" t="str">
        <f t="shared" si="56"/>
        <v/>
      </c>
      <c r="CS80" s="65"/>
      <c r="CT80" s="8"/>
      <c r="CU80" s="8"/>
      <c r="CV80" s="8"/>
      <c r="CW80" s="8"/>
      <c r="CX80" s="8"/>
      <c r="CY80" s="8"/>
      <c r="CZ80" s="8"/>
      <c r="DA80" s="8"/>
      <c r="DB80" s="8"/>
      <c r="DC80" s="8"/>
      <c r="DD80" s="8"/>
      <c r="DE80" s="8"/>
      <c r="DF80" s="8"/>
      <c r="DG80" s="8"/>
      <c r="DH80" s="8"/>
      <c r="DI80" s="8"/>
      <c r="DJ80" s="8"/>
      <c r="DK80" s="8"/>
      <c r="DL80" s="8"/>
    </row>
    <row r="81" ht="18.0" customHeight="1">
      <c r="A81" s="8"/>
      <c r="B81" s="87"/>
      <c r="C81" s="79"/>
      <c r="D81" s="79"/>
      <c r="E81" s="79"/>
      <c r="F81" s="79"/>
      <c r="G81" s="79"/>
      <c r="H81" s="79"/>
      <c r="I81" s="80"/>
      <c r="J81" s="80"/>
      <c r="K81" s="80"/>
      <c r="L81" s="79"/>
      <c r="M81" s="79"/>
      <c r="N81" s="80"/>
      <c r="O81" s="79"/>
      <c r="P81" s="81"/>
      <c r="Q81" s="82" t="str">
        <f t="shared" si="1"/>
        <v/>
      </c>
      <c r="R81" s="82" t="str">
        <f t="shared" si="2"/>
        <v/>
      </c>
      <c r="S81" s="82" t="str">
        <f t="shared" si="3"/>
        <v/>
      </c>
      <c r="T81" s="82" t="str">
        <f t="shared" si="4"/>
        <v>0</v>
      </c>
      <c r="U81" s="83" t="str">
        <f t="shared" si="5"/>
        <v/>
      </c>
      <c r="V81" s="60" t="str">
        <f>IF(OR($G81="Fuel Use",$G81="Fuel Use and Vehicle Distance"),VLOOKUP($M81,INDIRECT("Ref_EF_ByFuel"&amp;"_"&amp;$D81),3,0),IF(AND($G81="Vehicle Distance (e.g. Road Transport)",$D81="UK"),VLOOKUP($H81,Ref_EF_Vehicle_Distance_UK,3,0),IF(AND($G81="Vehicle Distance (e.g. Road Transport)",OR($D81="US",$D81="Other")),VLOOKUP($H81,INDIRECT("Ref_EF_Vehicle_Distance"&amp;"_"&amp;$D81),15,0),IF(AND($G81="Vehicle Distance (e.g. Road Transport)",ISBLANK($N81),ISBLANK($O81)),VLOOKUP($H81,INDIRECT("Ref_EF_Vehicle_Distance"&amp;"_"&amp;$D81),15,0),IF($G81="Weight Distance (e.g. Freight Transport)",VLOOKUP($H81,INDIRECT("Ref_EF_Weight_Distance"&amp;"_"&amp;$D81),3,0),IF($G81="Custom Vehicle",VLOOKUP($H81,Tbl_vehical_Settings,2,0),IF($G81="Custom Fuel",VLOOKUP($M81,Tbl_Fuel_Settings,2,0),$AU81)))))))</f>
        <v>#REF!</v>
      </c>
      <c r="W81" s="60" t="str">
        <f>IF(OR($G81="Fuel Use",$G81="Fuel Use and Vehicle Distance"),VLOOKUP($M81,INDIRECT("Ref_EF_ByFuel"&amp;"_"&amp;$D81),5,0),IF(AND($G81="Vehicle Distance (e.g. Road Transport)",$D81="UK"),VLOOKUP($H81,Ref_EF_Vehicle_Distance_UK,5,0),IF(AND($G81="Vehicle Distance (e.g. Road Transport)",OR($D81="US",$D81="Other")),VLOOKUP($H81,INDIRECT("Ref_EF_Vehicle_Distance"&amp;"_"&amp;$D81),17,0),IF(AND($G81="Vehicle Distance (e.g. Road Transport)",ISBLANK($N81),ISBLANK($O81)),VLOOKUP($H81,INDIRECT("Ref_EF_Vehicle_Distance"&amp;"_"&amp;$D81),17,0),IF($G81="Weight Distance (e.g. Freight Transport)",VLOOKUP($H81,INDIRECT("Ref_EF_Weight_Distance"&amp;"_"&amp;$D81),5,0),IF($G81="Custom Vehicle",VLOOKUP($H81,Tbl_vehical_Settings,6,0),IF($G81="Custom Fuel",VLOOKUP($M81,Tbl_Fuel_Settings,6,0),$AV81)))))))</f>
        <v>#REF!</v>
      </c>
      <c r="X81" s="60" t="str">
        <f>IF(OR($G81="Fuel Use",$G81="Fuel Use and Vehicle Distance"),VLOOKUP($M81,INDIRECT("Ref_EF_ByFuel"&amp;"_"&amp;$D81),6,0),IF(AND($G81="Vehicle Distance (e.g. Road Transport)",$D81="UK"),VLOOKUP($H81,Ref_EF_Vehicle_Distance_UK,6,0),IF(AND($G81="Vehicle Distance (e.g. Road Transport)",OR($D81="US",$D81="Other")),VLOOKUP($H81,INDIRECT("Ref_EF_Vehicle_Distance"&amp;"_"&amp;$D81),18,0),IF(AND($G81="Vehicle Distance (e.g. Road Transport)",ISBLANK($N81),ISBLANK($O81)),VLOOKUP($H81,INDIRECT("Ref_EF_Vehicle_Distance"&amp;"_"&amp;$D81),18,0),IF($G81="Weight Distance (e.g. Freight Transport)",VLOOKUP($H81,INDIRECT("Ref_EF_Weight_Distance"&amp;"_"&amp;$D81),6,0),IF($G81="Custom Vehicle",VLOOKUP($H81,Tbl_vehical_Settings,7,0),IF($G81="Custom Fuel",VLOOKUP($M81,Tbl_Fuel_Settings,7,0),$AW81)))))))</f>
        <v>#REF!</v>
      </c>
      <c r="Y81" s="60" t="str">
        <f>IF(OR($G81="Fuel Use",$G81="Fuel Use and Vehicle Distance"),VLOOKUP($M81,INDIRECT("Ref_EF_ByFuel"&amp;"_"&amp;$D81),4,0),IF(AND($G81="Vehicle Distance (e.g. Road Transport)",$D81="UK"),VLOOKUP($H81,Ref_EF_Vehicle_Distance_UK,4,0),IF(AND($G81="Vehicle Distance (e.g. Road Transport)",OR($D81="US",$D81="Other")),VLOOKUP($H81,INDIRECT("Ref_EF_Vehicle_Distance"&amp;"_"&amp;$D81),16,0),IF(AND($G81="Vehicle Distance (e.g. Road Transport)",ISBLANK($N81),ISBLANK($O81)),VLOOKUP($H81,INDIRECT("Ref_EF_Vehicle_Distance"&amp;"_"&amp;$D81),16,0),IF($G81="Weight Distance (e.g. Freight Transport)",VLOOKUP($H81,INDIRECT("Ref_EF_Weight_Distance"&amp;"_"&amp;$D81),4,0),IF($G81="Custom Vehicle",VLOOKUP($H81,Tbl_vehical_Settings,5,0),IF($G81="Custom Fuel",VLOOKUP($M81,Tbl_Fuel_Settings,5,0),$AX81)))))))</f>
        <v>#REF!</v>
      </c>
      <c r="Z81" s="60" t="str">
        <f>IF(OR($G81="Fuel Use",$G81="Fuel Use and Vehicle Distance"),VLOOKUP($M81,INDIRECT("Ref_EF_ByFuel"&amp;"_"&amp;$D81),5,0),IF(AND($G81="Vehicle Distance (e.g. Road Transport)",$D81="UK"),VLOOKUP($H81,Ref_EF_Vehicle_Distance_UK,5,0),IF(AND($G81="Vehicle Distance (e.g. Road Transport)",OR($D81="US",$D81="Other")),VLOOKUP($H81,INDIRECT("Ref_EF_Vehicle_Distance"&amp;"_"&amp;$D81),17,0),IF(AND($G81="Vehicle Distance (e.g. Road Transport)",ISBLANK($N81),ISBLANK($O81)),VLOOKUP($H81,INDIRECT("Ref_EF_Vehicle_Distance"&amp;"_"&amp;$D81),17,0),IF($G81="Weight Distance (e.g. Freight Transport)",VLOOKUP($H81,INDIRECT("Ref_EF_Weight_Distance"&amp;"_"&amp;$D81),5,0),IF($G81="Custom Vehicle",VLOOKUP($H81,Tbl_vehical_Settings,6,0),IF($G81="Custom Fuel",VLOOKUP($M81,Tbl_Fuel_Settings,6,0),$AV81)))))))</f>
        <v>#REF!</v>
      </c>
      <c r="AA81" s="60" t="str">
        <f>IF(OR($G81="Fuel Use",$G81="Fuel Use and Vehicle Distance"),VLOOKUP($M81,INDIRECT("Ref_EF_ByFuel"&amp;"_"&amp;$D81),6,0),IF(AND($G81="Vehicle Distance (e.g. Road Transport)",$D81="UK"),VLOOKUP($H81,Ref_EF_Vehicle_Distance_UK,6,0),IF(AND($G81="Vehicle Distance (e.g. Road Transport)",OR($D81="US",$D81="Other")),VLOOKUP($H81,INDIRECT("Ref_EF_Vehicle_Distance"&amp;"_"&amp;$D81),18,0),IF(AND($G81="Vehicle Distance (e.g. Road Transport)",ISBLANK($N81),ISBLANK($O81)),VLOOKUP($H81,INDIRECT("Ref_EF_Vehicle_Distance"&amp;"_"&amp;$D81),18,0),IF($G81="Weight Distance (e.g. Freight Transport)",VLOOKUP($H81,INDIRECT("Ref_EF_Weight_Distance"&amp;"_"&amp;$D81),6,0),IF($G81="Custom Vehicle",VLOOKUP($H81,Tbl_vehical_Settings,7,0),IF($G81="Custom Fuel",VLOOKUP($M81,Tbl_Fuel_Settings,7,0),$AW81)))))))</f>
        <v>#REF!</v>
      </c>
      <c r="AB81" s="60" t="str">
        <f>IF($G81="Fuel Use",VLOOKUP($H81,INDIRECT("Ref_EF_ByFuel_CH4"&amp;"_"&amp;$D81),3,0),
IF($G81="Fuel Use and Vehicle Distance",VLOOKUP($H81,INDIRECT("Ref_EF_Vehicle_Distance"&amp;"_"&amp;$D81),3,0),IF($G81="Vehicle Distance (e.g. Road Transport)",VLOOKUP($H81,INDIRECT("Ref_EF_Vehicle_Distance"&amp;"_"&amp;$D81),IF($D81="UK",7,3),0),IF($G81="Weight Distance (e.g. Freight Transport)",VLOOKUP(VLOOKUP($H81,INDIRECT("Ref_EF_Weight_Distance"&amp;"_"&amp;$D81),8,0),INDIRECT("Ref_EF_Weight_Distance_CH4"&amp;"_"&amp;$D81),3,0),IF($G81="Custom Vehicle",VLOOKUP($H81,Tbl_vehical_Settings,3,0),IF($G81="Custom Fuel",VLOOKUP($M81,Tbl_Fuel_Settings,3,0),VLOOKUP($H81,INDIRECT("Ref_EF_Public_Transport"&amp;"_"&amp;$D81),7,0)))))))</f>
        <v>#REF!</v>
      </c>
      <c r="AC81" s="60" t="str">
        <f>IF($G81="Fuel Use",VLOOKUP($H81,INDIRECT("Ref_EF_ByFuel_CH4"&amp;"_"&amp;$D81),4,0),
IF($G81="Fuel Use and Vehicle Distance",VLOOKUP($H81,INDIRECT("Ref_EF_Vehicle_Distance"&amp;"_"&amp;$D81),4,0),IF($G81="Vehicle Distance (e.g. Road Transport)",VLOOKUP($H81,INDIRECT("Ref_EF_Vehicle_Distance"&amp;"_"&amp;$D81),IF($D81="UK",8,4),0),IF($G81="Weight Distance (e.g. Freight Transport)",VLOOKUP(VLOOKUP($H81,INDIRECT("Ref_EF_Weight_Distance"&amp;"_"&amp;$D81),8,0),INDIRECT("Ref_EF_Weight_Distance_CH4"&amp;"_"&amp;$D81),4,0),IF($G81="Custom Vehicle",VLOOKUP($H81,Tbl_vehical_Settings,6,0),IF($G81="Custom Fuel",VLOOKUP($M81,Tbl_Fuel_Settings,6,0),VLOOKUP($H81,INDIRECT("Ref_EF_Public_Transport"&amp;"_"&amp;$D81),8,0)))))))</f>
        <v>#REF!</v>
      </c>
      <c r="AD81" s="60" t="str">
        <f>IF($G81="Fuel Use",VLOOKUP($H81,INDIRECT("Ref_EF_ByFuel_CH4"&amp;"_"&amp;$D81),5,0),
IF($G81="Fuel Use and Vehicle Distance",VLOOKUP($H81,INDIRECT("Ref_EF_Vehicle_Distance"&amp;"_"&amp;$D81),5,0),IF($G81="Vehicle Distance (e.g. Road Transport)",VLOOKUP($H81,INDIRECT("Ref_EF_Vehicle_Distance"&amp;"_"&amp;$D81),IF($D81="UK",9,5),0),IF($G81="Weight Distance (e.g. Freight Transport)",VLOOKUP(VLOOKUP($H81,INDIRECT("Ref_EF_Weight_Distance"&amp;"_"&amp;$D81),8,0),INDIRECT("Ref_EF_Weight_Distance_CH4"&amp;"_"&amp;$D81),5,0),IF($G81="Custom Vehicle",VLOOKUP($H81,Tbl_vehical_Settings,7,0),IF($G81="Custom Fuel",VLOOKUP($M81,Tbl_Fuel_Settings,7,0),VLOOKUP($H81,INDIRECT("Ref_EF_Public_Transport"&amp;"_"&amp;$D81),9,0)))))))</f>
        <v>#REF!</v>
      </c>
      <c r="AE81" s="60" t="str">
        <f>IF($G81="Fuel Use",VLOOKUP($H81,INDIRECT("Ref_EF_ByFuel_CH4"&amp;"_"&amp;$D81),6,0),
IF($G81="Fuel Use and Vehicle Distance",VLOOKUP($H81,INDIRECT("Ref_EF_Vehicle_Distance"&amp;"_"&amp;$D81),6,0),IF($G81="Vehicle Distance (e.g. Road Transport)",VLOOKUP($H81,INDIRECT("Ref_EF_Vehicle_Distance"&amp;"_"&amp;$D81),IF($D81="UK",10,6),0),IF($G81="Weight Distance (e.g. Freight Transport)",VLOOKUP(VLOOKUP($H81,INDIRECT("Ref_EF_Weight_Distance"&amp;"_"&amp;$D81),8,0),INDIRECT("Ref_EF_Weight_Distance_CH4"&amp;"_"&amp;$D81),6,0),IF($G81="Custom Vehicle",VLOOKUP($H81,Tbl_vehical_Settings,4,0),IF($G81="Custom Fuel",VLOOKUP($M81,Tbl_Fuel_Settings,4,0),VLOOKUP($H81,INDIRECT("Ref_EF_Public_Transport"&amp;"_"&amp;$D81),10,0)))))))</f>
        <v>#REF!</v>
      </c>
      <c r="AF81" s="60" t="str">
        <f>IF($G81="Fuel Use",VLOOKUP($H81,INDIRECT("Ref_EF_ByFuel_CH4"&amp;"_"&amp;$D81),7,0),
IF($G81="Fuel Use and Vehicle Distance",VLOOKUP($H81,INDIRECT("Ref_EF_Vehicle_Distance"&amp;"_"&amp;$D81),7,0),IF($G81="Vehicle Distance (e.g. Road Transport)",VLOOKUP($H81,INDIRECT("Ref_EF_Vehicle_Distance"&amp;"_"&amp;$D81),IF($D81="UK",11,7),0),IF($G81="Weight Distance (e.g. Freight Transport)",VLOOKUP(VLOOKUP($H81,INDIRECT("Ref_EF_Weight_Distance"&amp;"_"&amp;$D81),8,0),INDIRECT("Ref_EF_Weight_Distance_CH4"&amp;"_"&amp;$D81),7,0),IF($G81="Custom Vehicle",VLOOKUP($H81,Tbl_vehical_Settings,6,0),IF($G81="Custom Fuel",VLOOKUP($M81,Tbl_Fuel_Settings,6,0),VLOOKUP($H81,INDIRECT("Ref_EF_Public_Transport"&amp;"_"&amp;$D81),11,0)))))))</f>
        <v>#REF!</v>
      </c>
      <c r="AG81" s="60" t="str">
        <f>IF($G81="Fuel Use",VLOOKUP($H81,INDIRECT("Ref_EF_ByFuel_CH4"&amp;"_"&amp;$D81),8,0),
IF($G81="Fuel Use and Vehicle Distance",VLOOKUP($H81,INDIRECT("Ref_EF_Vehicle_Distance"&amp;"_"&amp;$D81),8,0),IF($G81="Vehicle Distance (e.g. Road Transport)",VLOOKUP($H81,INDIRECT("Ref_EF_Vehicle_Distance"&amp;"_"&amp;$D81),IF($D81="UK",12,8),0),IF($G81="Weight Distance (e.g. Freight Transport)",VLOOKUP(VLOOKUP($H81,INDIRECT("Ref_EF_Weight_Distance"&amp;"_"&amp;$D81),8,0),INDIRECT("Ref_EF_Weight_Distance_CH4"&amp;"_"&amp;$D81),8,0),IF($G81="Custom Vehicle",VLOOKUP($H81,Tbl_vehical_Settings,7,0),IF($G81="Custom Fuel",VLOOKUP($M81,Tbl_Fuel_Settings,7,0),VLOOKUP($H81,INDIRECT("Ref_EF_Public_Transport"&amp;"_"&amp;$D81),12,0)))))))</f>
        <v>#REF!</v>
      </c>
      <c r="AH81" s="60" t="str">
        <f t="array" ref="AH81">INDEX(Ref_Master_Unit_Table,MATCH($W81,REF_To_Unit,0),MATCH('Reference - Lookup and Unit'!$A$11,Ref_From_Units,0))</f>
        <v>#REF!</v>
      </c>
      <c r="AI81" s="60" t="str">
        <f t="array" ref="AI81">INDEX(Ref_Master_Unit_Table,MATCH(IF(AND($D81="UK",$G81="Vehicle Distance (e.g. Road Transport)"),$L81,IF(ISBLANK($O81),$L81,$O81)),Ref_From_Units,0),MATCH($X81,REF_To_Unit,0))</f>
        <v>#N/A</v>
      </c>
      <c r="AJ81" s="60" t="str">
        <f t="array" ref="AJ81">INDEX(Ref_Master_Unit_Table,MATCH($Z81,REF_To_Unit,0),MATCH('Reference - Lookup and Unit'!$A$11,Ref_From_Units,0))</f>
        <v>#REF!</v>
      </c>
      <c r="AK81" s="60" t="str">
        <f t="array" ref="AK81">INDEX(Ref_Master_Unit_Table,MATCH(IF(AND($D81="UK",$G81="Vehicle Distance (e.g. Road Transport)"),$L81,IF(ISBLANK($O81),$L81,$O81)),Ref_From_Units,0),MATCH($AA81,REF_To_Unit,0))</f>
        <v>#N/A</v>
      </c>
      <c r="AL81" s="60" t="str">
        <f t="array" ref="AL81">INDEX(Ref_Master_Unit_Table,MATCH($AC81,REF_To_Unit,0),MATCH('Reference - Lookup and Unit'!$A$11,Ref_From_Units,0))</f>
        <v>#REF!</v>
      </c>
      <c r="AM81" s="60" t="str">
        <f t="array" ref="AM81">INDEX(Ref_Master_Unit_Table,MATCH(IF(OR($G81="Fuel Use",$G81="Custom Fuel"),$O81,$L81),Ref_From_Units,0),MATCH($AD81,REF_To_Unit,0))</f>
        <v>#N/A</v>
      </c>
      <c r="AN81" s="60" t="str">
        <f t="array" ref="AN81">INDEX(Ref_Master_Unit_Table,MATCH($AF81,REF_To_Unit,0),MATCH('Reference - Lookup and Unit'!$A$11,Ref_From_Units,0))</f>
        <v>#REF!</v>
      </c>
      <c r="AO81" s="60" t="str">
        <f t="array" ref="AO81">INDEX(Ref_Master_Unit_Table,MATCH(IF(OR($G81="Fuel Use",$G81="Custom Fuel"),$O81,$L81),Ref_From_Units,0),MATCH($AD81,REF_To_Unit,0))</f>
        <v>#N/A</v>
      </c>
      <c r="AP81" s="60" t="str">
        <f>VLOOKUP("CO2",INDIRECT(IF(Setting_IPCC_GWP_VERSION="1995 IPCC Second Assessment Report (SAR)","Ref_EF_IPCC_GWP_95",IF(Setting_IPCC_GWP_VERSION="2001 IPCC Third Assessment Report (TAR)","Ref_EF_IPCC_GWP_2001","Ref_EF_IPCC_GWP_2007"))),2,0)</f>
        <v>1.0000000000</v>
      </c>
      <c r="AQ8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1" s="61" t="str">
        <f>VLOOKUP("Biofuel CO2",INDIRECT(IF(Setting_IPCC_GWP_VERSION="1995 IPCC Second Assessment Report (SAR)","Ref_EF_IPCC_GWP_95",IF(Setting_IPCC_GWP_VERSION="2001 IPCC Third Assessment Report (TAR)","Ref_EF_IPCC_GWP_2001","Ref_EF_IPCC_GWP_2007"))),2,0)</f>
        <v>1.0000000000</v>
      </c>
      <c r="AT81" s="62" t="str">
        <f t="shared" si="6"/>
        <v>Ref_DD_vehicle_Passenger_</v>
      </c>
      <c r="AU81" s="62" t="str">
        <f t="shared" si="7"/>
        <v>#REF!</v>
      </c>
      <c r="AV81" s="62" t="str">
        <f t="shared" si="8"/>
        <v>#REF!</v>
      </c>
      <c r="AW81" s="62" t="str">
        <f t="shared" si="9"/>
        <v>#REF!</v>
      </c>
      <c r="AX81" s="62" t="str">
        <f t="shared" si="10"/>
        <v>#REF!</v>
      </c>
      <c r="AY81" s="62" t="str">
        <f t="shared" si="11"/>
        <v>FALSE</v>
      </c>
      <c r="AZ81" s="62" t="str">
        <f t="shared" si="12"/>
        <v/>
      </c>
      <c r="BA81" s="62" t="str">
        <f t="shared" si="13"/>
        <v/>
      </c>
      <c r="BB81" s="62" t="str">
        <f t="shared" si="14"/>
        <v/>
      </c>
      <c r="BC81" s="62" t="str">
        <f t="shared" si="15"/>
        <v/>
      </c>
      <c r="BD81" s="62" t="str">
        <f t="shared" si="16"/>
        <v/>
      </c>
      <c r="BE81" s="62" t="str">
        <f t="shared" si="17"/>
        <v/>
      </c>
      <c r="BF81" s="62" t="str">
        <f t="shared" si="18"/>
        <v/>
      </c>
      <c r="BG81" s="62" t="str">
        <f t="shared" si="19"/>
        <v/>
      </c>
      <c r="BH81" s="62" t="str">
        <f t="shared" si="20"/>
        <v/>
      </c>
      <c r="BI81" s="62" t="str">
        <f t="shared" si="21"/>
        <v/>
      </c>
      <c r="BJ81" s="62" t="str">
        <f t="shared" si="22"/>
        <v/>
      </c>
      <c r="BK81" s="62" t="str">
        <f t="shared" si="23"/>
        <v/>
      </c>
      <c r="BL81" s="62" t="str">
        <f t="shared" si="24"/>
        <v/>
      </c>
      <c r="BM81" s="63" t="str">
        <f t="shared" si="25"/>
        <v/>
      </c>
      <c r="BN81" s="62" t="str">
        <f t="shared" si="26"/>
        <v/>
      </c>
      <c r="BO81" s="62" t="str">
        <f t="shared" si="27"/>
        <v/>
      </c>
      <c r="BP81" s="62" t="str">
        <f t="shared" si="28"/>
        <v/>
      </c>
      <c r="BQ81" s="62" t="str">
        <f t="shared" si="29"/>
        <v/>
      </c>
      <c r="BR81" s="62" t="str">
        <f t="shared" si="30"/>
        <v/>
      </c>
      <c r="BS81" s="62" t="str">
        <f t="shared" si="31"/>
        <v/>
      </c>
      <c r="BT81" s="62" t="str">
        <f t="shared" si="32"/>
        <v/>
      </c>
      <c r="BU81" s="62" t="str">
        <f t="shared" si="33"/>
        <v/>
      </c>
      <c r="BV81" s="62" t="str">
        <f t="shared" si="34"/>
        <v/>
      </c>
      <c r="BW81" s="62" t="str">
        <f t="shared" si="35"/>
        <v/>
      </c>
      <c r="BX81" s="62" t="str">
        <f t="shared" si="36"/>
        <v/>
      </c>
      <c r="BY81" s="62" t="str">
        <f t="shared" si="37"/>
        <v/>
      </c>
      <c r="BZ81" s="62" t="str">
        <f t="shared" si="38"/>
        <v/>
      </c>
      <c r="CA81" s="62" t="str">
        <f t="shared" si="39"/>
        <v/>
      </c>
      <c r="CB81" s="62" t="str">
        <f t="shared" si="40"/>
        <v/>
      </c>
      <c r="CC81" s="62" t="str">
        <f t="shared" si="41"/>
        <v/>
      </c>
      <c r="CD81" s="62" t="str">
        <f t="shared" si="42"/>
        <v/>
      </c>
      <c r="CE81" s="62" t="str">
        <f t="shared" si="43"/>
        <v/>
      </c>
      <c r="CF81" s="62" t="str">
        <f t="shared" si="44"/>
        <v/>
      </c>
      <c r="CG81" s="62" t="str">
        <f t="shared" si="45"/>
        <v/>
      </c>
      <c r="CH81" s="62" t="str">
        <f t="shared" si="46"/>
        <v/>
      </c>
      <c r="CI81" s="62" t="str">
        <f t="shared" si="47"/>
        <v/>
      </c>
      <c r="CJ81" s="62" t="str">
        <f t="shared" si="48"/>
        <v/>
      </c>
      <c r="CK81" s="62" t="str">
        <f t="shared" si="49"/>
        <v/>
      </c>
      <c r="CL81" s="62" t="str">
        <f t="shared" si="50"/>
        <v/>
      </c>
      <c r="CM81" s="62" t="str">
        <f t="shared" si="51"/>
        <v/>
      </c>
      <c r="CN81" s="62" t="str">
        <f t="shared" si="52"/>
        <v/>
      </c>
      <c r="CO81" s="62" t="str">
        <f t="shared" si="53"/>
        <v/>
      </c>
      <c r="CP81" s="64" t="str">
        <f t="shared" si="54"/>
        <v>Ref_DD_DistanceUnit</v>
      </c>
      <c r="CQ81" s="62" t="str">
        <f t="shared" si="55"/>
        <v/>
      </c>
      <c r="CR81" s="64" t="str">
        <f t="shared" si="56"/>
        <v/>
      </c>
      <c r="CS81" s="65"/>
      <c r="CT81" s="8"/>
      <c r="CU81" s="8"/>
      <c r="CV81" s="8"/>
      <c r="CW81" s="8"/>
      <c r="CX81" s="8"/>
      <c r="CY81" s="8"/>
      <c r="CZ81" s="8"/>
      <c r="DA81" s="8"/>
      <c r="DB81" s="8"/>
      <c r="DC81" s="8"/>
      <c r="DD81" s="8"/>
      <c r="DE81" s="8"/>
      <c r="DF81" s="8"/>
      <c r="DG81" s="8"/>
      <c r="DH81" s="8"/>
      <c r="DI81" s="8"/>
      <c r="DJ81" s="8"/>
      <c r="DK81" s="8"/>
      <c r="DL81" s="8"/>
    </row>
    <row r="82" ht="18.0" customHeight="1">
      <c r="A82" s="8"/>
      <c r="B82" s="87"/>
      <c r="C82" s="79"/>
      <c r="D82" s="79"/>
      <c r="E82" s="79"/>
      <c r="F82" s="79"/>
      <c r="G82" s="79"/>
      <c r="H82" s="79"/>
      <c r="I82" s="80"/>
      <c r="J82" s="80"/>
      <c r="K82" s="80"/>
      <c r="L82" s="79"/>
      <c r="M82" s="79"/>
      <c r="N82" s="80"/>
      <c r="O82" s="79"/>
      <c r="P82" s="81"/>
      <c r="Q82" s="82" t="str">
        <f t="shared" si="1"/>
        <v/>
      </c>
      <c r="R82" s="82" t="str">
        <f t="shared" si="2"/>
        <v/>
      </c>
      <c r="S82" s="82" t="str">
        <f t="shared" si="3"/>
        <v/>
      </c>
      <c r="T82" s="82" t="str">
        <f t="shared" si="4"/>
        <v>0</v>
      </c>
      <c r="U82" s="83" t="str">
        <f t="shared" si="5"/>
        <v/>
      </c>
      <c r="V82" s="60" t="str">
        <f>IF(OR($G82="Fuel Use",$G82="Fuel Use and Vehicle Distance"),VLOOKUP($M82,INDIRECT("Ref_EF_ByFuel"&amp;"_"&amp;$D82),3,0),IF(AND($G82="Vehicle Distance (e.g. Road Transport)",$D82="UK"),VLOOKUP($H82,Ref_EF_Vehicle_Distance_UK,3,0),IF(AND($G82="Vehicle Distance (e.g. Road Transport)",OR($D82="US",$D82="Other")),VLOOKUP($H82,INDIRECT("Ref_EF_Vehicle_Distance"&amp;"_"&amp;$D82),15,0),IF(AND($G82="Vehicle Distance (e.g. Road Transport)",ISBLANK($N82),ISBLANK($O82)),VLOOKUP($H82,INDIRECT("Ref_EF_Vehicle_Distance"&amp;"_"&amp;$D82),15,0),IF($G82="Weight Distance (e.g. Freight Transport)",VLOOKUP($H82,INDIRECT("Ref_EF_Weight_Distance"&amp;"_"&amp;$D82),3,0),IF($G82="Custom Vehicle",VLOOKUP($H82,Tbl_vehical_Settings,2,0),IF($G82="Custom Fuel",VLOOKUP($M82,Tbl_Fuel_Settings,2,0),$AU82)))))))</f>
        <v>#REF!</v>
      </c>
      <c r="W82" s="60" t="str">
        <f>IF(OR($G82="Fuel Use",$G82="Fuel Use and Vehicle Distance"),VLOOKUP($M82,INDIRECT("Ref_EF_ByFuel"&amp;"_"&amp;$D82),5,0),IF(AND($G82="Vehicle Distance (e.g. Road Transport)",$D82="UK"),VLOOKUP($H82,Ref_EF_Vehicle_Distance_UK,5,0),IF(AND($G82="Vehicle Distance (e.g. Road Transport)",OR($D82="US",$D82="Other")),VLOOKUP($H82,INDIRECT("Ref_EF_Vehicle_Distance"&amp;"_"&amp;$D82),17,0),IF(AND($G82="Vehicle Distance (e.g. Road Transport)",ISBLANK($N82),ISBLANK($O82)),VLOOKUP($H82,INDIRECT("Ref_EF_Vehicle_Distance"&amp;"_"&amp;$D82),17,0),IF($G82="Weight Distance (e.g. Freight Transport)",VLOOKUP($H82,INDIRECT("Ref_EF_Weight_Distance"&amp;"_"&amp;$D82),5,0),IF($G82="Custom Vehicle",VLOOKUP($H82,Tbl_vehical_Settings,6,0),IF($G82="Custom Fuel",VLOOKUP($M82,Tbl_Fuel_Settings,6,0),$AV82)))))))</f>
        <v>#REF!</v>
      </c>
      <c r="X82" s="60" t="str">
        <f>IF(OR($G82="Fuel Use",$G82="Fuel Use and Vehicle Distance"),VLOOKUP($M82,INDIRECT("Ref_EF_ByFuel"&amp;"_"&amp;$D82),6,0),IF(AND($G82="Vehicle Distance (e.g. Road Transport)",$D82="UK"),VLOOKUP($H82,Ref_EF_Vehicle_Distance_UK,6,0),IF(AND($G82="Vehicle Distance (e.g. Road Transport)",OR($D82="US",$D82="Other")),VLOOKUP($H82,INDIRECT("Ref_EF_Vehicle_Distance"&amp;"_"&amp;$D82),18,0),IF(AND($G82="Vehicle Distance (e.g. Road Transport)",ISBLANK($N82),ISBLANK($O82)),VLOOKUP($H82,INDIRECT("Ref_EF_Vehicle_Distance"&amp;"_"&amp;$D82),18,0),IF($G82="Weight Distance (e.g. Freight Transport)",VLOOKUP($H82,INDIRECT("Ref_EF_Weight_Distance"&amp;"_"&amp;$D82),6,0),IF($G82="Custom Vehicle",VLOOKUP($H82,Tbl_vehical_Settings,7,0),IF($G82="Custom Fuel",VLOOKUP($M82,Tbl_Fuel_Settings,7,0),$AW82)))))))</f>
        <v>#REF!</v>
      </c>
      <c r="Y82" s="60" t="str">
        <f>IF(OR($G82="Fuel Use",$G82="Fuel Use and Vehicle Distance"),VLOOKUP($M82,INDIRECT("Ref_EF_ByFuel"&amp;"_"&amp;$D82),4,0),IF(AND($G82="Vehicle Distance (e.g. Road Transport)",$D82="UK"),VLOOKUP($H82,Ref_EF_Vehicle_Distance_UK,4,0),IF(AND($G82="Vehicle Distance (e.g. Road Transport)",OR($D82="US",$D82="Other")),VLOOKUP($H82,INDIRECT("Ref_EF_Vehicle_Distance"&amp;"_"&amp;$D82),16,0),IF(AND($G82="Vehicle Distance (e.g. Road Transport)",ISBLANK($N82),ISBLANK($O82)),VLOOKUP($H82,INDIRECT("Ref_EF_Vehicle_Distance"&amp;"_"&amp;$D82),16,0),IF($G82="Weight Distance (e.g. Freight Transport)",VLOOKUP($H82,INDIRECT("Ref_EF_Weight_Distance"&amp;"_"&amp;$D82),4,0),IF($G82="Custom Vehicle",VLOOKUP($H82,Tbl_vehical_Settings,5,0),IF($G82="Custom Fuel",VLOOKUP($M82,Tbl_Fuel_Settings,5,0),$AX82)))))))</f>
        <v>#REF!</v>
      </c>
      <c r="Z82" s="60" t="str">
        <f>IF(OR($G82="Fuel Use",$G82="Fuel Use and Vehicle Distance"),VLOOKUP($M82,INDIRECT("Ref_EF_ByFuel"&amp;"_"&amp;$D82),5,0),IF(AND($G82="Vehicle Distance (e.g. Road Transport)",$D82="UK"),VLOOKUP($H82,Ref_EF_Vehicle_Distance_UK,5,0),IF(AND($G82="Vehicle Distance (e.g. Road Transport)",OR($D82="US",$D82="Other")),VLOOKUP($H82,INDIRECT("Ref_EF_Vehicle_Distance"&amp;"_"&amp;$D82),17,0),IF(AND($G82="Vehicle Distance (e.g. Road Transport)",ISBLANK($N82),ISBLANK($O82)),VLOOKUP($H82,INDIRECT("Ref_EF_Vehicle_Distance"&amp;"_"&amp;$D82),17,0),IF($G82="Weight Distance (e.g. Freight Transport)",VLOOKUP($H82,INDIRECT("Ref_EF_Weight_Distance"&amp;"_"&amp;$D82),5,0),IF($G82="Custom Vehicle",VLOOKUP($H82,Tbl_vehical_Settings,6,0),IF($G82="Custom Fuel",VLOOKUP($M82,Tbl_Fuel_Settings,6,0),$AV82)))))))</f>
        <v>#REF!</v>
      </c>
      <c r="AA82" s="60" t="str">
        <f>IF(OR($G82="Fuel Use",$G82="Fuel Use and Vehicle Distance"),VLOOKUP($M82,INDIRECT("Ref_EF_ByFuel"&amp;"_"&amp;$D82),6,0),IF(AND($G82="Vehicle Distance (e.g. Road Transport)",$D82="UK"),VLOOKUP($H82,Ref_EF_Vehicle_Distance_UK,6,0),IF(AND($G82="Vehicle Distance (e.g. Road Transport)",OR($D82="US",$D82="Other")),VLOOKUP($H82,INDIRECT("Ref_EF_Vehicle_Distance"&amp;"_"&amp;$D82),18,0),IF(AND($G82="Vehicle Distance (e.g. Road Transport)",ISBLANK($N82),ISBLANK($O82)),VLOOKUP($H82,INDIRECT("Ref_EF_Vehicle_Distance"&amp;"_"&amp;$D82),18,0),IF($G82="Weight Distance (e.g. Freight Transport)",VLOOKUP($H82,INDIRECT("Ref_EF_Weight_Distance"&amp;"_"&amp;$D82),6,0),IF($G82="Custom Vehicle",VLOOKUP($H82,Tbl_vehical_Settings,7,0),IF($G82="Custom Fuel",VLOOKUP($M82,Tbl_Fuel_Settings,7,0),$AW82)))))))</f>
        <v>#REF!</v>
      </c>
      <c r="AB82" s="60" t="str">
        <f>IF($G82="Fuel Use",VLOOKUP($H82,INDIRECT("Ref_EF_ByFuel_CH4"&amp;"_"&amp;$D82),3,0),
IF($G82="Fuel Use and Vehicle Distance",VLOOKUP($H82,INDIRECT("Ref_EF_Vehicle_Distance"&amp;"_"&amp;$D82),3,0),IF($G82="Vehicle Distance (e.g. Road Transport)",VLOOKUP($H82,INDIRECT("Ref_EF_Vehicle_Distance"&amp;"_"&amp;$D82),IF($D82="UK",7,3),0),IF($G82="Weight Distance (e.g. Freight Transport)",VLOOKUP(VLOOKUP($H82,INDIRECT("Ref_EF_Weight_Distance"&amp;"_"&amp;$D82),8,0),INDIRECT("Ref_EF_Weight_Distance_CH4"&amp;"_"&amp;$D82),3,0),IF($G82="Custom Vehicle",VLOOKUP($H82,Tbl_vehical_Settings,3,0),IF($G82="Custom Fuel",VLOOKUP($M82,Tbl_Fuel_Settings,3,0),VLOOKUP($H82,INDIRECT("Ref_EF_Public_Transport"&amp;"_"&amp;$D82),7,0)))))))</f>
        <v>#REF!</v>
      </c>
      <c r="AC82" s="60" t="str">
        <f>IF($G82="Fuel Use",VLOOKUP($H82,INDIRECT("Ref_EF_ByFuel_CH4"&amp;"_"&amp;$D82),4,0),
IF($G82="Fuel Use and Vehicle Distance",VLOOKUP($H82,INDIRECT("Ref_EF_Vehicle_Distance"&amp;"_"&amp;$D82),4,0),IF($G82="Vehicle Distance (e.g. Road Transport)",VLOOKUP($H82,INDIRECT("Ref_EF_Vehicle_Distance"&amp;"_"&amp;$D82),IF($D82="UK",8,4),0),IF($G82="Weight Distance (e.g. Freight Transport)",VLOOKUP(VLOOKUP($H82,INDIRECT("Ref_EF_Weight_Distance"&amp;"_"&amp;$D82),8,0),INDIRECT("Ref_EF_Weight_Distance_CH4"&amp;"_"&amp;$D82),4,0),IF($G82="Custom Vehicle",VLOOKUP($H82,Tbl_vehical_Settings,6,0),IF($G82="Custom Fuel",VLOOKUP($M82,Tbl_Fuel_Settings,6,0),VLOOKUP($H82,INDIRECT("Ref_EF_Public_Transport"&amp;"_"&amp;$D82),8,0)))))))</f>
        <v>#REF!</v>
      </c>
      <c r="AD82" s="60" t="str">
        <f>IF($G82="Fuel Use",VLOOKUP($H82,INDIRECT("Ref_EF_ByFuel_CH4"&amp;"_"&amp;$D82),5,0),
IF($G82="Fuel Use and Vehicle Distance",VLOOKUP($H82,INDIRECT("Ref_EF_Vehicle_Distance"&amp;"_"&amp;$D82),5,0),IF($G82="Vehicle Distance (e.g. Road Transport)",VLOOKUP($H82,INDIRECT("Ref_EF_Vehicle_Distance"&amp;"_"&amp;$D82),IF($D82="UK",9,5),0),IF($G82="Weight Distance (e.g. Freight Transport)",VLOOKUP(VLOOKUP($H82,INDIRECT("Ref_EF_Weight_Distance"&amp;"_"&amp;$D82),8,0),INDIRECT("Ref_EF_Weight_Distance_CH4"&amp;"_"&amp;$D82),5,0),IF($G82="Custom Vehicle",VLOOKUP($H82,Tbl_vehical_Settings,7,0),IF($G82="Custom Fuel",VLOOKUP($M82,Tbl_Fuel_Settings,7,0),VLOOKUP($H82,INDIRECT("Ref_EF_Public_Transport"&amp;"_"&amp;$D82),9,0)))))))</f>
        <v>#REF!</v>
      </c>
      <c r="AE82" s="60" t="str">
        <f>IF($G82="Fuel Use",VLOOKUP($H82,INDIRECT("Ref_EF_ByFuel_CH4"&amp;"_"&amp;$D82),6,0),
IF($G82="Fuel Use and Vehicle Distance",VLOOKUP($H82,INDIRECT("Ref_EF_Vehicle_Distance"&amp;"_"&amp;$D82),6,0),IF($G82="Vehicle Distance (e.g. Road Transport)",VLOOKUP($H82,INDIRECT("Ref_EF_Vehicle_Distance"&amp;"_"&amp;$D82),IF($D82="UK",10,6),0),IF($G82="Weight Distance (e.g. Freight Transport)",VLOOKUP(VLOOKUP($H82,INDIRECT("Ref_EF_Weight_Distance"&amp;"_"&amp;$D82),8,0),INDIRECT("Ref_EF_Weight_Distance_CH4"&amp;"_"&amp;$D82),6,0),IF($G82="Custom Vehicle",VLOOKUP($H82,Tbl_vehical_Settings,4,0),IF($G82="Custom Fuel",VLOOKUP($M82,Tbl_Fuel_Settings,4,0),VLOOKUP($H82,INDIRECT("Ref_EF_Public_Transport"&amp;"_"&amp;$D82),10,0)))))))</f>
        <v>#REF!</v>
      </c>
      <c r="AF82" s="60" t="str">
        <f>IF($G82="Fuel Use",VLOOKUP($H82,INDIRECT("Ref_EF_ByFuel_CH4"&amp;"_"&amp;$D82),7,0),
IF($G82="Fuel Use and Vehicle Distance",VLOOKUP($H82,INDIRECT("Ref_EF_Vehicle_Distance"&amp;"_"&amp;$D82),7,0),IF($G82="Vehicle Distance (e.g. Road Transport)",VLOOKUP($H82,INDIRECT("Ref_EF_Vehicle_Distance"&amp;"_"&amp;$D82),IF($D82="UK",11,7),0),IF($G82="Weight Distance (e.g. Freight Transport)",VLOOKUP(VLOOKUP($H82,INDIRECT("Ref_EF_Weight_Distance"&amp;"_"&amp;$D82),8,0),INDIRECT("Ref_EF_Weight_Distance_CH4"&amp;"_"&amp;$D82),7,0),IF($G82="Custom Vehicle",VLOOKUP($H82,Tbl_vehical_Settings,6,0),IF($G82="Custom Fuel",VLOOKUP($M82,Tbl_Fuel_Settings,6,0),VLOOKUP($H82,INDIRECT("Ref_EF_Public_Transport"&amp;"_"&amp;$D82),11,0)))))))</f>
        <v>#REF!</v>
      </c>
      <c r="AG82" s="60" t="str">
        <f>IF($G82="Fuel Use",VLOOKUP($H82,INDIRECT("Ref_EF_ByFuel_CH4"&amp;"_"&amp;$D82),8,0),
IF($G82="Fuel Use and Vehicle Distance",VLOOKUP($H82,INDIRECT("Ref_EF_Vehicle_Distance"&amp;"_"&amp;$D82),8,0),IF($G82="Vehicle Distance (e.g. Road Transport)",VLOOKUP($H82,INDIRECT("Ref_EF_Vehicle_Distance"&amp;"_"&amp;$D82),IF($D82="UK",12,8),0),IF($G82="Weight Distance (e.g. Freight Transport)",VLOOKUP(VLOOKUP($H82,INDIRECT("Ref_EF_Weight_Distance"&amp;"_"&amp;$D82),8,0),INDIRECT("Ref_EF_Weight_Distance_CH4"&amp;"_"&amp;$D82),8,0),IF($G82="Custom Vehicle",VLOOKUP($H82,Tbl_vehical_Settings,7,0),IF($G82="Custom Fuel",VLOOKUP($M82,Tbl_Fuel_Settings,7,0),VLOOKUP($H82,INDIRECT("Ref_EF_Public_Transport"&amp;"_"&amp;$D82),12,0)))))))</f>
        <v>#REF!</v>
      </c>
      <c r="AH82" s="60" t="str">
        <f t="array" ref="AH82">INDEX(Ref_Master_Unit_Table,MATCH($W82,REF_To_Unit,0),MATCH('Reference - Lookup and Unit'!$A$11,Ref_From_Units,0))</f>
        <v>#REF!</v>
      </c>
      <c r="AI82" s="60" t="str">
        <f t="array" ref="AI82">INDEX(Ref_Master_Unit_Table,MATCH(IF(AND($D82="UK",$G82="Vehicle Distance (e.g. Road Transport)"),$L82,IF(ISBLANK($O82),$L82,$O82)),Ref_From_Units,0),MATCH($X82,REF_To_Unit,0))</f>
        <v>#N/A</v>
      </c>
      <c r="AJ82" s="60" t="str">
        <f t="array" ref="AJ82">INDEX(Ref_Master_Unit_Table,MATCH($Z82,REF_To_Unit,0),MATCH('Reference - Lookup and Unit'!$A$11,Ref_From_Units,0))</f>
        <v>#REF!</v>
      </c>
      <c r="AK82" s="60" t="str">
        <f t="array" ref="AK82">INDEX(Ref_Master_Unit_Table,MATCH(IF(AND($D82="UK",$G82="Vehicle Distance (e.g. Road Transport)"),$L82,IF(ISBLANK($O82),$L82,$O82)),Ref_From_Units,0),MATCH($AA82,REF_To_Unit,0))</f>
        <v>#N/A</v>
      </c>
      <c r="AL82" s="60" t="str">
        <f t="array" ref="AL82">INDEX(Ref_Master_Unit_Table,MATCH($AC82,REF_To_Unit,0),MATCH('Reference - Lookup and Unit'!$A$11,Ref_From_Units,0))</f>
        <v>#REF!</v>
      </c>
      <c r="AM82" s="60" t="str">
        <f t="array" ref="AM82">INDEX(Ref_Master_Unit_Table,MATCH(IF(OR($G82="Fuel Use",$G82="Custom Fuel"),$O82,$L82),Ref_From_Units,0),MATCH($AD82,REF_To_Unit,0))</f>
        <v>#N/A</v>
      </c>
      <c r="AN82" s="60" t="str">
        <f t="array" ref="AN82">INDEX(Ref_Master_Unit_Table,MATCH($AF82,REF_To_Unit,0),MATCH('Reference - Lookup and Unit'!$A$11,Ref_From_Units,0))</f>
        <v>#REF!</v>
      </c>
      <c r="AO82" s="60" t="str">
        <f t="array" ref="AO82">INDEX(Ref_Master_Unit_Table,MATCH(IF(OR($G82="Fuel Use",$G82="Custom Fuel"),$O82,$L82),Ref_From_Units,0),MATCH($AD82,REF_To_Unit,0))</f>
        <v>#N/A</v>
      </c>
      <c r="AP82" s="60" t="str">
        <f>VLOOKUP("CO2",INDIRECT(IF(Setting_IPCC_GWP_VERSION="1995 IPCC Second Assessment Report (SAR)","Ref_EF_IPCC_GWP_95",IF(Setting_IPCC_GWP_VERSION="2001 IPCC Third Assessment Report (TAR)","Ref_EF_IPCC_GWP_2001","Ref_EF_IPCC_GWP_2007"))),2,0)</f>
        <v>1.0000000000</v>
      </c>
      <c r="AQ8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2" s="61" t="str">
        <f>VLOOKUP("Biofuel CO2",INDIRECT(IF(Setting_IPCC_GWP_VERSION="1995 IPCC Second Assessment Report (SAR)","Ref_EF_IPCC_GWP_95",IF(Setting_IPCC_GWP_VERSION="2001 IPCC Third Assessment Report (TAR)","Ref_EF_IPCC_GWP_2001","Ref_EF_IPCC_GWP_2007"))),2,0)</f>
        <v>1.0000000000</v>
      </c>
      <c r="AT82" s="62" t="str">
        <f t="shared" si="6"/>
        <v>Ref_DD_vehicle_Passenger_</v>
      </c>
      <c r="AU82" s="62" t="str">
        <f t="shared" si="7"/>
        <v>#REF!</v>
      </c>
      <c r="AV82" s="62" t="str">
        <f t="shared" si="8"/>
        <v>#REF!</v>
      </c>
      <c r="AW82" s="62" t="str">
        <f t="shared" si="9"/>
        <v>#REF!</v>
      </c>
      <c r="AX82" s="62" t="str">
        <f t="shared" si="10"/>
        <v>#REF!</v>
      </c>
      <c r="AY82" s="62" t="str">
        <f t="shared" si="11"/>
        <v>FALSE</v>
      </c>
      <c r="AZ82" s="62" t="str">
        <f t="shared" si="12"/>
        <v/>
      </c>
      <c r="BA82" s="62" t="str">
        <f t="shared" si="13"/>
        <v/>
      </c>
      <c r="BB82" s="62" t="str">
        <f t="shared" si="14"/>
        <v/>
      </c>
      <c r="BC82" s="62" t="str">
        <f t="shared" si="15"/>
        <v/>
      </c>
      <c r="BD82" s="62" t="str">
        <f t="shared" si="16"/>
        <v/>
      </c>
      <c r="BE82" s="62" t="str">
        <f t="shared" si="17"/>
        <v/>
      </c>
      <c r="BF82" s="62" t="str">
        <f t="shared" si="18"/>
        <v/>
      </c>
      <c r="BG82" s="62" t="str">
        <f t="shared" si="19"/>
        <v/>
      </c>
      <c r="BH82" s="62" t="str">
        <f t="shared" si="20"/>
        <v/>
      </c>
      <c r="BI82" s="62" t="str">
        <f t="shared" si="21"/>
        <v/>
      </c>
      <c r="BJ82" s="62" t="str">
        <f t="shared" si="22"/>
        <v/>
      </c>
      <c r="BK82" s="62" t="str">
        <f t="shared" si="23"/>
        <v/>
      </c>
      <c r="BL82" s="62" t="str">
        <f t="shared" si="24"/>
        <v/>
      </c>
      <c r="BM82" s="63" t="str">
        <f t="shared" si="25"/>
        <v/>
      </c>
      <c r="BN82" s="62" t="str">
        <f t="shared" si="26"/>
        <v/>
      </c>
      <c r="BO82" s="62" t="str">
        <f t="shared" si="27"/>
        <v/>
      </c>
      <c r="BP82" s="62" t="str">
        <f t="shared" si="28"/>
        <v/>
      </c>
      <c r="BQ82" s="62" t="str">
        <f t="shared" si="29"/>
        <v/>
      </c>
      <c r="BR82" s="62" t="str">
        <f t="shared" si="30"/>
        <v/>
      </c>
      <c r="BS82" s="62" t="str">
        <f t="shared" si="31"/>
        <v/>
      </c>
      <c r="BT82" s="62" t="str">
        <f t="shared" si="32"/>
        <v/>
      </c>
      <c r="BU82" s="62" t="str">
        <f t="shared" si="33"/>
        <v/>
      </c>
      <c r="BV82" s="62" t="str">
        <f t="shared" si="34"/>
        <v/>
      </c>
      <c r="BW82" s="62" t="str">
        <f t="shared" si="35"/>
        <v/>
      </c>
      <c r="BX82" s="62" t="str">
        <f t="shared" si="36"/>
        <v/>
      </c>
      <c r="BY82" s="62" t="str">
        <f t="shared" si="37"/>
        <v/>
      </c>
      <c r="BZ82" s="62" t="str">
        <f t="shared" si="38"/>
        <v/>
      </c>
      <c r="CA82" s="62" t="str">
        <f t="shared" si="39"/>
        <v/>
      </c>
      <c r="CB82" s="62" t="str">
        <f t="shared" si="40"/>
        <v/>
      </c>
      <c r="CC82" s="62" t="str">
        <f t="shared" si="41"/>
        <v/>
      </c>
      <c r="CD82" s="62" t="str">
        <f t="shared" si="42"/>
        <v/>
      </c>
      <c r="CE82" s="62" t="str">
        <f t="shared" si="43"/>
        <v/>
      </c>
      <c r="CF82" s="62" t="str">
        <f t="shared" si="44"/>
        <v/>
      </c>
      <c r="CG82" s="62" t="str">
        <f t="shared" si="45"/>
        <v/>
      </c>
      <c r="CH82" s="62" t="str">
        <f t="shared" si="46"/>
        <v/>
      </c>
      <c r="CI82" s="62" t="str">
        <f t="shared" si="47"/>
        <v/>
      </c>
      <c r="CJ82" s="62" t="str">
        <f t="shared" si="48"/>
        <v/>
      </c>
      <c r="CK82" s="62" t="str">
        <f t="shared" si="49"/>
        <v/>
      </c>
      <c r="CL82" s="62" t="str">
        <f t="shared" si="50"/>
        <v/>
      </c>
      <c r="CM82" s="62" t="str">
        <f t="shared" si="51"/>
        <v/>
      </c>
      <c r="CN82" s="62" t="str">
        <f t="shared" si="52"/>
        <v/>
      </c>
      <c r="CO82" s="62" t="str">
        <f t="shared" si="53"/>
        <v/>
      </c>
      <c r="CP82" s="64" t="str">
        <f t="shared" si="54"/>
        <v>Ref_DD_DistanceUnit</v>
      </c>
      <c r="CQ82" s="62" t="str">
        <f t="shared" si="55"/>
        <v/>
      </c>
      <c r="CR82" s="64" t="str">
        <f t="shared" si="56"/>
        <v/>
      </c>
      <c r="CS82" s="65"/>
      <c r="CT82" s="8"/>
      <c r="CU82" s="8"/>
      <c r="CV82" s="8"/>
      <c r="CW82" s="8"/>
      <c r="CX82" s="8"/>
      <c r="CY82" s="8"/>
      <c r="CZ82" s="8"/>
      <c r="DA82" s="8"/>
      <c r="DB82" s="8"/>
      <c r="DC82" s="8"/>
      <c r="DD82" s="8"/>
      <c r="DE82" s="8"/>
      <c r="DF82" s="8"/>
      <c r="DG82" s="8"/>
      <c r="DH82" s="8"/>
      <c r="DI82" s="8"/>
      <c r="DJ82" s="8"/>
      <c r="DK82" s="8"/>
      <c r="DL82" s="8"/>
    </row>
    <row r="83" ht="18.0" customHeight="1">
      <c r="A83" s="8"/>
      <c r="B83" s="87"/>
      <c r="C83" s="79"/>
      <c r="D83" s="79"/>
      <c r="E83" s="79"/>
      <c r="F83" s="79"/>
      <c r="G83" s="79"/>
      <c r="H83" s="79"/>
      <c r="I83" s="80"/>
      <c r="J83" s="80"/>
      <c r="K83" s="80"/>
      <c r="L83" s="79"/>
      <c r="M83" s="79"/>
      <c r="N83" s="80"/>
      <c r="O83" s="79"/>
      <c r="P83" s="81"/>
      <c r="Q83" s="82" t="str">
        <f t="shared" si="1"/>
        <v/>
      </c>
      <c r="R83" s="82" t="str">
        <f t="shared" si="2"/>
        <v/>
      </c>
      <c r="S83" s="82" t="str">
        <f t="shared" si="3"/>
        <v/>
      </c>
      <c r="T83" s="82" t="str">
        <f t="shared" si="4"/>
        <v>0</v>
      </c>
      <c r="U83" s="83" t="str">
        <f t="shared" si="5"/>
        <v/>
      </c>
      <c r="V83" s="60" t="str">
        <f>IF(OR($G83="Fuel Use",$G83="Fuel Use and Vehicle Distance"),VLOOKUP($M83,INDIRECT("Ref_EF_ByFuel"&amp;"_"&amp;$D83),3,0),IF(AND($G83="Vehicle Distance (e.g. Road Transport)",$D83="UK"),VLOOKUP($H83,Ref_EF_Vehicle_Distance_UK,3,0),IF(AND($G83="Vehicle Distance (e.g. Road Transport)",OR($D83="US",$D83="Other")),VLOOKUP($H83,INDIRECT("Ref_EF_Vehicle_Distance"&amp;"_"&amp;$D83),15,0),IF(AND($G83="Vehicle Distance (e.g. Road Transport)",ISBLANK($N83),ISBLANK($O83)),VLOOKUP($H83,INDIRECT("Ref_EF_Vehicle_Distance"&amp;"_"&amp;$D83),15,0),IF($G83="Weight Distance (e.g. Freight Transport)",VLOOKUP($H83,INDIRECT("Ref_EF_Weight_Distance"&amp;"_"&amp;$D83),3,0),IF($G83="Custom Vehicle",VLOOKUP($H83,Tbl_vehical_Settings,2,0),IF($G83="Custom Fuel",VLOOKUP($M83,Tbl_Fuel_Settings,2,0),$AU83)))))))</f>
        <v>#REF!</v>
      </c>
      <c r="W83" s="60" t="str">
        <f>IF(OR($G83="Fuel Use",$G83="Fuel Use and Vehicle Distance"),VLOOKUP($M83,INDIRECT("Ref_EF_ByFuel"&amp;"_"&amp;$D83),5,0),IF(AND($G83="Vehicle Distance (e.g. Road Transport)",$D83="UK"),VLOOKUP($H83,Ref_EF_Vehicle_Distance_UK,5,0),IF(AND($G83="Vehicle Distance (e.g. Road Transport)",OR($D83="US",$D83="Other")),VLOOKUP($H83,INDIRECT("Ref_EF_Vehicle_Distance"&amp;"_"&amp;$D83),17,0),IF(AND($G83="Vehicle Distance (e.g. Road Transport)",ISBLANK($N83),ISBLANK($O83)),VLOOKUP($H83,INDIRECT("Ref_EF_Vehicle_Distance"&amp;"_"&amp;$D83),17,0),IF($G83="Weight Distance (e.g. Freight Transport)",VLOOKUP($H83,INDIRECT("Ref_EF_Weight_Distance"&amp;"_"&amp;$D83),5,0),IF($G83="Custom Vehicle",VLOOKUP($H83,Tbl_vehical_Settings,6,0),IF($G83="Custom Fuel",VLOOKUP($M83,Tbl_Fuel_Settings,6,0),$AV83)))))))</f>
        <v>#REF!</v>
      </c>
      <c r="X83" s="60" t="str">
        <f>IF(OR($G83="Fuel Use",$G83="Fuel Use and Vehicle Distance"),VLOOKUP($M83,INDIRECT("Ref_EF_ByFuel"&amp;"_"&amp;$D83),6,0),IF(AND($G83="Vehicle Distance (e.g. Road Transport)",$D83="UK"),VLOOKUP($H83,Ref_EF_Vehicle_Distance_UK,6,0),IF(AND($G83="Vehicle Distance (e.g. Road Transport)",OR($D83="US",$D83="Other")),VLOOKUP($H83,INDIRECT("Ref_EF_Vehicle_Distance"&amp;"_"&amp;$D83),18,0),IF(AND($G83="Vehicle Distance (e.g. Road Transport)",ISBLANK($N83),ISBLANK($O83)),VLOOKUP($H83,INDIRECT("Ref_EF_Vehicle_Distance"&amp;"_"&amp;$D83),18,0),IF($G83="Weight Distance (e.g. Freight Transport)",VLOOKUP($H83,INDIRECT("Ref_EF_Weight_Distance"&amp;"_"&amp;$D83),6,0),IF($G83="Custom Vehicle",VLOOKUP($H83,Tbl_vehical_Settings,7,0),IF($G83="Custom Fuel",VLOOKUP($M83,Tbl_Fuel_Settings,7,0),$AW83)))))))</f>
        <v>#REF!</v>
      </c>
      <c r="Y83" s="60" t="str">
        <f>IF(OR($G83="Fuel Use",$G83="Fuel Use and Vehicle Distance"),VLOOKUP($M83,INDIRECT("Ref_EF_ByFuel"&amp;"_"&amp;$D83),4,0),IF(AND($G83="Vehicle Distance (e.g. Road Transport)",$D83="UK"),VLOOKUP($H83,Ref_EF_Vehicle_Distance_UK,4,0),IF(AND($G83="Vehicle Distance (e.g. Road Transport)",OR($D83="US",$D83="Other")),VLOOKUP($H83,INDIRECT("Ref_EF_Vehicle_Distance"&amp;"_"&amp;$D83),16,0),IF(AND($G83="Vehicle Distance (e.g. Road Transport)",ISBLANK($N83),ISBLANK($O83)),VLOOKUP($H83,INDIRECT("Ref_EF_Vehicle_Distance"&amp;"_"&amp;$D83),16,0),IF($G83="Weight Distance (e.g. Freight Transport)",VLOOKUP($H83,INDIRECT("Ref_EF_Weight_Distance"&amp;"_"&amp;$D83),4,0),IF($G83="Custom Vehicle",VLOOKUP($H83,Tbl_vehical_Settings,5,0),IF($G83="Custom Fuel",VLOOKUP($M83,Tbl_Fuel_Settings,5,0),$AX83)))))))</f>
        <v>#REF!</v>
      </c>
      <c r="Z83" s="60" t="str">
        <f>IF(OR($G83="Fuel Use",$G83="Fuel Use and Vehicle Distance"),VLOOKUP($M83,INDIRECT("Ref_EF_ByFuel"&amp;"_"&amp;$D83),5,0),IF(AND($G83="Vehicle Distance (e.g. Road Transport)",$D83="UK"),VLOOKUP($H83,Ref_EF_Vehicle_Distance_UK,5,0),IF(AND($G83="Vehicle Distance (e.g. Road Transport)",OR($D83="US",$D83="Other")),VLOOKUP($H83,INDIRECT("Ref_EF_Vehicle_Distance"&amp;"_"&amp;$D83),17,0),IF(AND($G83="Vehicle Distance (e.g. Road Transport)",ISBLANK($N83),ISBLANK($O83)),VLOOKUP($H83,INDIRECT("Ref_EF_Vehicle_Distance"&amp;"_"&amp;$D83),17,0),IF($G83="Weight Distance (e.g. Freight Transport)",VLOOKUP($H83,INDIRECT("Ref_EF_Weight_Distance"&amp;"_"&amp;$D83),5,0),IF($G83="Custom Vehicle",VLOOKUP($H83,Tbl_vehical_Settings,6,0),IF($G83="Custom Fuel",VLOOKUP($M83,Tbl_Fuel_Settings,6,0),$AV83)))))))</f>
        <v>#REF!</v>
      </c>
      <c r="AA83" s="60" t="str">
        <f>IF(OR($G83="Fuel Use",$G83="Fuel Use and Vehicle Distance"),VLOOKUP($M83,INDIRECT("Ref_EF_ByFuel"&amp;"_"&amp;$D83),6,0),IF(AND($G83="Vehicle Distance (e.g. Road Transport)",$D83="UK"),VLOOKUP($H83,Ref_EF_Vehicle_Distance_UK,6,0),IF(AND($G83="Vehicle Distance (e.g. Road Transport)",OR($D83="US",$D83="Other")),VLOOKUP($H83,INDIRECT("Ref_EF_Vehicle_Distance"&amp;"_"&amp;$D83),18,0),IF(AND($G83="Vehicle Distance (e.g. Road Transport)",ISBLANK($N83),ISBLANK($O83)),VLOOKUP($H83,INDIRECT("Ref_EF_Vehicle_Distance"&amp;"_"&amp;$D83),18,0),IF($G83="Weight Distance (e.g. Freight Transport)",VLOOKUP($H83,INDIRECT("Ref_EF_Weight_Distance"&amp;"_"&amp;$D83),6,0),IF($G83="Custom Vehicle",VLOOKUP($H83,Tbl_vehical_Settings,7,0),IF($G83="Custom Fuel",VLOOKUP($M83,Tbl_Fuel_Settings,7,0),$AW83)))))))</f>
        <v>#REF!</v>
      </c>
      <c r="AB83" s="60" t="str">
        <f>IF($G83="Fuel Use",VLOOKUP($H83,INDIRECT("Ref_EF_ByFuel_CH4"&amp;"_"&amp;$D83),3,0),
IF($G83="Fuel Use and Vehicle Distance",VLOOKUP($H83,INDIRECT("Ref_EF_Vehicle_Distance"&amp;"_"&amp;$D83),3,0),IF($G83="Vehicle Distance (e.g. Road Transport)",VLOOKUP($H83,INDIRECT("Ref_EF_Vehicle_Distance"&amp;"_"&amp;$D83),IF($D83="UK",7,3),0),IF($G83="Weight Distance (e.g. Freight Transport)",VLOOKUP(VLOOKUP($H83,INDIRECT("Ref_EF_Weight_Distance"&amp;"_"&amp;$D83),8,0),INDIRECT("Ref_EF_Weight_Distance_CH4"&amp;"_"&amp;$D83),3,0),IF($G83="Custom Vehicle",VLOOKUP($H83,Tbl_vehical_Settings,3,0),IF($G83="Custom Fuel",VLOOKUP($M83,Tbl_Fuel_Settings,3,0),VLOOKUP($H83,INDIRECT("Ref_EF_Public_Transport"&amp;"_"&amp;$D83),7,0)))))))</f>
        <v>#REF!</v>
      </c>
      <c r="AC83" s="60" t="str">
        <f>IF($G83="Fuel Use",VLOOKUP($H83,INDIRECT("Ref_EF_ByFuel_CH4"&amp;"_"&amp;$D83),4,0),
IF($G83="Fuel Use and Vehicle Distance",VLOOKUP($H83,INDIRECT("Ref_EF_Vehicle_Distance"&amp;"_"&amp;$D83),4,0),IF($G83="Vehicle Distance (e.g. Road Transport)",VLOOKUP($H83,INDIRECT("Ref_EF_Vehicle_Distance"&amp;"_"&amp;$D83),IF($D83="UK",8,4),0),IF($G83="Weight Distance (e.g. Freight Transport)",VLOOKUP(VLOOKUP($H83,INDIRECT("Ref_EF_Weight_Distance"&amp;"_"&amp;$D83),8,0),INDIRECT("Ref_EF_Weight_Distance_CH4"&amp;"_"&amp;$D83),4,0),IF($G83="Custom Vehicle",VLOOKUP($H83,Tbl_vehical_Settings,6,0),IF($G83="Custom Fuel",VLOOKUP($M83,Tbl_Fuel_Settings,6,0),VLOOKUP($H83,INDIRECT("Ref_EF_Public_Transport"&amp;"_"&amp;$D83),8,0)))))))</f>
        <v>#REF!</v>
      </c>
      <c r="AD83" s="60" t="str">
        <f>IF($G83="Fuel Use",VLOOKUP($H83,INDIRECT("Ref_EF_ByFuel_CH4"&amp;"_"&amp;$D83),5,0),
IF($G83="Fuel Use and Vehicle Distance",VLOOKUP($H83,INDIRECT("Ref_EF_Vehicle_Distance"&amp;"_"&amp;$D83),5,0),IF($G83="Vehicle Distance (e.g. Road Transport)",VLOOKUP($H83,INDIRECT("Ref_EF_Vehicle_Distance"&amp;"_"&amp;$D83),IF($D83="UK",9,5),0),IF($G83="Weight Distance (e.g. Freight Transport)",VLOOKUP(VLOOKUP($H83,INDIRECT("Ref_EF_Weight_Distance"&amp;"_"&amp;$D83),8,0),INDIRECT("Ref_EF_Weight_Distance_CH4"&amp;"_"&amp;$D83),5,0),IF($G83="Custom Vehicle",VLOOKUP($H83,Tbl_vehical_Settings,7,0),IF($G83="Custom Fuel",VLOOKUP($M83,Tbl_Fuel_Settings,7,0),VLOOKUP($H83,INDIRECT("Ref_EF_Public_Transport"&amp;"_"&amp;$D83),9,0)))))))</f>
        <v>#REF!</v>
      </c>
      <c r="AE83" s="60" t="str">
        <f>IF($G83="Fuel Use",VLOOKUP($H83,INDIRECT("Ref_EF_ByFuel_CH4"&amp;"_"&amp;$D83),6,0),
IF($G83="Fuel Use and Vehicle Distance",VLOOKUP($H83,INDIRECT("Ref_EF_Vehicle_Distance"&amp;"_"&amp;$D83),6,0),IF($G83="Vehicle Distance (e.g. Road Transport)",VLOOKUP($H83,INDIRECT("Ref_EF_Vehicle_Distance"&amp;"_"&amp;$D83),IF($D83="UK",10,6),0),IF($G83="Weight Distance (e.g. Freight Transport)",VLOOKUP(VLOOKUP($H83,INDIRECT("Ref_EF_Weight_Distance"&amp;"_"&amp;$D83),8,0),INDIRECT("Ref_EF_Weight_Distance_CH4"&amp;"_"&amp;$D83),6,0),IF($G83="Custom Vehicle",VLOOKUP($H83,Tbl_vehical_Settings,4,0),IF($G83="Custom Fuel",VLOOKUP($M83,Tbl_Fuel_Settings,4,0),VLOOKUP($H83,INDIRECT("Ref_EF_Public_Transport"&amp;"_"&amp;$D83),10,0)))))))</f>
        <v>#REF!</v>
      </c>
      <c r="AF83" s="60" t="str">
        <f>IF($G83="Fuel Use",VLOOKUP($H83,INDIRECT("Ref_EF_ByFuel_CH4"&amp;"_"&amp;$D83),7,0),
IF($G83="Fuel Use and Vehicle Distance",VLOOKUP($H83,INDIRECT("Ref_EF_Vehicle_Distance"&amp;"_"&amp;$D83),7,0),IF($G83="Vehicle Distance (e.g. Road Transport)",VLOOKUP($H83,INDIRECT("Ref_EF_Vehicle_Distance"&amp;"_"&amp;$D83),IF($D83="UK",11,7),0),IF($G83="Weight Distance (e.g. Freight Transport)",VLOOKUP(VLOOKUP($H83,INDIRECT("Ref_EF_Weight_Distance"&amp;"_"&amp;$D83),8,0),INDIRECT("Ref_EF_Weight_Distance_CH4"&amp;"_"&amp;$D83),7,0),IF($G83="Custom Vehicle",VLOOKUP($H83,Tbl_vehical_Settings,6,0),IF($G83="Custom Fuel",VLOOKUP($M83,Tbl_Fuel_Settings,6,0),VLOOKUP($H83,INDIRECT("Ref_EF_Public_Transport"&amp;"_"&amp;$D83),11,0)))))))</f>
        <v>#REF!</v>
      </c>
      <c r="AG83" s="60" t="str">
        <f>IF($G83="Fuel Use",VLOOKUP($H83,INDIRECT("Ref_EF_ByFuel_CH4"&amp;"_"&amp;$D83),8,0),
IF($G83="Fuel Use and Vehicle Distance",VLOOKUP($H83,INDIRECT("Ref_EF_Vehicle_Distance"&amp;"_"&amp;$D83),8,0),IF($G83="Vehicle Distance (e.g. Road Transport)",VLOOKUP($H83,INDIRECT("Ref_EF_Vehicle_Distance"&amp;"_"&amp;$D83),IF($D83="UK",12,8),0),IF($G83="Weight Distance (e.g. Freight Transport)",VLOOKUP(VLOOKUP($H83,INDIRECT("Ref_EF_Weight_Distance"&amp;"_"&amp;$D83),8,0),INDIRECT("Ref_EF_Weight_Distance_CH4"&amp;"_"&amp;$D83),8,0),IF($G83="Custom Vehicle",VLOOKUP($H83,Tbl_vehical_Settings,7,0),IF($G83="Custom Fuel",VLOOKUP($M83,Tbl_Fuel_Settings,7,0),VLOOKUP($H83,INDIRECT("Ref_EF_Public_Transport"&amp;"_"&amp;$D83),12,0)))))))</f>
        <v>#REF!</v>
      </c>
      <c r="AH83" s="60" t="str">
        <f t="array" ref="AH83">INDEX(Ref_Master_Unit_Table,MATCH($W83,REF_To_Unit,0),MATCH('Reference - Lookup and Unit'!$A$11,Ref_From_Units,0))</f>
        <v>#REF!</v>
      </c>
      <c r="AI83" s="60" t="str">
        <f t="array" ref="AI83">INDEX(Ref_Master_Unit_Table,MATCH(IF(AND($D83="UK",$G83="Vehicle Distance (e.g. Road Transport)"),$L83,IF(ISBLANK($O83),$L83,$O83)),Ref_From_Units,0),MATCH($X83,REF_To_Unit,0))</f>
        <v>#N/A</v>
      </c>
      <c r="AJ83" s="60" t="str">
        <f t="array" ref="AJ83">INDEX(Ref_Master_Unit_Table,MATCH($Z83,REF_To_Unit,0),MATCH('Reference - Lookup and Unit'!$A$11,Ref_From_Units,0))</f>
        <v>#REF!</v>
      </c>
      <c r="AK83" s="60" t="str">
        <f t="array" ref="AK83">INDEX(Ref_Master_Unit_Table,MATCH(IF(AND($D83="UK",$G83="Vehicle Distance (e.g. Road Transport)"),$L83,IF(ISBLANK($O83),$L83,$O83)),Ref_From_Units,0),MATCH($AA83,REF_To_Unit,0))</f>
        <v>#N/A</v>
      </c>
      <c r="AL83" s="60" t="str">
        <f t="array" ref="AL83">INDEX(Ref_Master_Unit_Table,MATCH($AC83,REF_To_Unit,0),MATCH('Reference - Lookup and Unit'!$A$11,Ref_From_Units,0))</f>
        <v>#REF!</v>
      </c>
      <c r="AM83" s="60" t="str">
        <f t="array" ref="AM83">INDEX(Ref_Master_Unit_Table,MATCH(IF(OR($G83="Fuel Use",$G83="Custom Fuel"),$O83,$L83),Ref_From_Units,0),MATCH($AD83,REF_To_Unit,0))</f>
        <v>#N/A</v>
      </c>
      <c r="AN83" s="60" t="str">
        <f t="array" ref="AN83">INDEX(Ref_Master_Unit_Table,MATCH($AF83,REF_To_Unit,0),MATCH('Reference - Lookup and Unit'!$A$11,Ref_From_Units,0))</f>
        <v>#REF!</v>
      </c>
      <c r="AO83" s="60" t="str">
        <f t="array" ref="AO83">INDEX(Ref_Master_Unit_Table,MATCH(IF(OR($G83="Fuel Use",$G83="Custom Fuel"),$O83,$L83),Ref_From_Units,0),MATCH($AD83,REF_To_Unit,0))</f>
        <v>#N/A</v>
      </c>
      <c r="AP83" s="60" t="str">
        <f>VLOOKUP("CO2",INDIRECT(IF(Setting_IPCC_GWP_VERSION="1995 IPCC Second Assessment Report (SAR)","Ref_EF_IPCC_GWP_95",IF(Setting_IPCC_GWP_VERSION="2001 IPCC Third Assessment Report (TAR)","Ref_EF_IPCC_GWP_2001","Ref_EF_IPCC_GWP_2007"))),2,0)</f>
        <v>1.0000000000</v>
      </c>
      <c r="AQ8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3" s="61" t="str">
        <f>VLOOKUP("Biofuel CO2",INDIRECT(IF(Setting_IPCC_GWP_VERSION="1995 IPCC Second Assessment Report (SAR)","Ref_EF_IPCC_GWP_95",IF(Setting_IPCC_GWP_VERSION="2001 IPCC Third Assessment Report (TAR)","Ref_EF_IPCC_GWP_2001","Ref_EF_IPCC_GWP_2007"))),2,0)</f>
        <v>1.0000000000</v>
      </c>
      <c r="AT83" s="62" t="str">
        <f t="shared" si="6"/>
        <v>Ref_DD_vehicle_Passenger_</v>
      </c>
      <c r="AU83" s="62" t="str">
        <f t="shared" si="7"/>
        <v>#REF!</v>
      </c>
      <c r="AV83" s="62" t="str">
        <f t="shared" si="8"/>
        <v>#REF!</v>
      </c>
      <c r="AW83" s="62" t="str">
        <f t="shared" si="9"/>
        <v>#REF!</v>
      </c>
      <c r="AX83" s="62" t="str">
        <f t="shared" si="10"/>
        <v>#REF!</v>
      </c>
      <c r="AY83" s="62" t="str">
        <f t="shared" si="11"/>
        <v>FALSE</v>
      </c>
      <c r="AZ83" s="62" t="str">
        <f t="shared" si="12"/>
        <v/>
      </c>
      <c r="BA83" s="62" t="str">
        <f t="shared" si="13"/>
        <v/>
      </c>
      <c r="BB83" s="62" t="str">
        <f t="shared" si="14"/>
        <v/>
      </c>
      <c r="BC83" s="62" t="str">
        <f t="shared" si="15"/>
        <v/>
      </c>
      <c r="BD83" s="62" t="str">
        <f t="shared" si="16"/>
        <v/>
      </c>
      <c r="BE83" s="62" t="str">
        <f t="shared" si="17"/>
        <v/>
      </c>
      <c r="BF83" s="62" t="str">
        <f t="shared" si="18"/>
        <v/>
      </c>
      <c r="BG83" s="62" t="str">
        <f t="shared" si="19"/>
        <v/>
      </c>
      <c r="BH83" s="62" t="str">
        <f t="shared" si="20"/>
        <v/>
      </c>
      <c r="BI83" s="62" t="str">
        <f t="shared" si="21"/>
        <v/>
      </c>
      <c r="BJ83" s="62" t="str">
        <f t="shared" si="22"/>
        <v/>
      </c>
      <c r="BK83" s="62" t="str">
        <f t="shared" si="23"/>
        <v/>
      </c>
      <c r="BL83" s="62" t="str">
        <f t="shared" si="24"/>
        <v/>
      </c>
      <c r="BM83" s="63" t="str">
        <f t="shared" si="25"/>
        <v/>
      </c>
      <c r="BN83" s="62" t="str">
        <f t="shared" si="26"/>
        <v/>
      </c>
      <c r="BO83" s="62" t="str">
        <f t="shared" si="27"/>
        <v/>
      </c>
      <c r="BP83" s="62" t="str">
        <f t="shared" si="28"/>
        <v/>
      </c>
      <c r="BQ83" s="62" t="str">
        <f t="shared" si="29"/>
        <v/>
      </c>
      <c r="BR83" s="62" t="str">
        <f t="shared" si="30"/>
        <v/>
      </c>
      <c r="BS83" s="62" t="str">
        <f t="shared" si="31"/>
        <v/>
      </c>
      <c r="BT83" s="62" t="str">
        <f t="shared" si="32"/>
        <v/>
      </c>
      <c r="BU83" s="62" t="str">
        <f t="shared" si="33"/>
        <v/>
      </c>
      <c r="BV83" s="62" t="str">
        <f t="shared" si="34"/>
        <v/>
      </c>
      <c r="BW83" s="62" t="str">
        <f t="shared" si="35"/>
        <v/>
      </c>
      <c r="BX83" s="62" t="str">
        <f t="shared" si="36"/>
        <v/>
      </c>
      <c r="BY83" s="62" t="str">
        <f t="shared" si="37"/>
        <v/>
      </c>
      <c r="BZ83" s="62" t="str">
        <f t="shared" si="38"/>
        <v/>
      </c>
      <c r="CA83" s="62" t="str">
        <f t="shared" si="39"/>
        <v/>
      </c>
      <c r="CB83" s="62" t="str">
        <f t="shared" si="40"/>
        <v/>
      </c>
      <c r="CC83" s="62" t="str">
        <f t="shared" si="41"/>
        <v/>
      </c>
      <c r="CD83" s="62" t="str">
        <f t="shared" si="42"/>
        <v/>
      </c>
      <c r="CE83" s="62" t="str">
        <f t="shared" si="43"/>
        <v/>
      </c>
      <c r="CF83" s="62" t="str">
        <f t="shared" si="44"/>
        <v/>
      </c>
      <c r="CG83" s="62" t="str">
        <f t="shared" si="45"/>
        <v/>
      </c>
      <c r="CH83" s="62" t="str">
        <f t="shared" si="46"/>
        <v/>
      </c>
      <c r="CI83" s="62" t="str">
        <f t="shared" si="47"/>
        <v/>
      </c>
      <c r="CJ83" s="62" t="str">
        <f t="shared" si="48"/>
        <v/>
      </c>
      <c r="CK83" s="62" t="str">
        <f t="shared" si="49"/>
        <v/>
      </c>
      <c r="CL83" s="62" t="str">
        <f t="shared" si="50"/>
        <v/>
      </c>
      <c r="CM83" s="62" t="str">
        <f t="shared" si="51"/>
        <v/>
      </c>
      <c r="CN83" s="62" t="str">
        <f t="shared" si="52"/>
        <v/>
      </c>
      <c r="CO83" s="62" t="str">
        <f t="shared" si="53"/>
        <v/>
      </c>
      <c r="CP83" s="64" t="str">
        <f t="shared" si="54"/>
        <v>Ref_DD_DistanceUnit</v>
      </c>
      <c r="CQ83" s="62" t="str">
        <f t="shared" si="55"/>
        <v/>
      </c>
      <c r="CR83" s="64" t="str">
        <f t="shared" si="56"/>
        <v/>
      </c>
      <c r="CS83" s="65"/>
      <c r="CT83" s="8"/>
      <c r="CU83" s="8"/>
      <c r="CV83" s="8"/>
      <c r="CW83" s="8"/>
      <c r="CX83" s="8"/>
      <c r="CY83" s="8"/>
      <c r="CZ83" s="8"/>
      <c r="DA83" s="8"/>
      <c r="DB83" s="8"/>
      <c r="DC83" s="8"/>
      <c r="DD83" s="8"/>
      <c r="DE83" s="8"/>
      <c r="DF83" s="8"/>
      <c r="DG83" s="8"/>
      <c r="DH83" s="8"/>
      <c r="DI83" s="8"/>
      <c r="DJ83" s="8"/>
      <c r="DK83" s="8"/>
      <c r="DL83" s="8"/>
    </row>
    <row r="84" ht="18.0" customHeight="1">
      <c r="A84" s="8"/>
      <c r="B84" s="87"/>
      <c r="C84" s="79"/>
      <c r="D84" s="79"/>
      <c r="E84" s="79"/>
      <c r="F84" s="79"/>
      <c r="G84" s="79"/>
      <c r="H84" s="79"/>
      <c r="I84" s="80"/>
      <c r="J84" s="80"/>
      <c r="K84" s="80"/>
      <c r="L84" s="79"/>
      <c r="M84" s="79"/>
      <c r="N84" s="80"/>
      <c r="O84" s="79"/>
      <c r="P84" s="81"/>
      <c r="Q84" s="82" t="str">
        <f t="shared" si="1"/>
        <v/>
      </c>
      <c r="R84" s="82" t="str">
        <f t="shared" si="2"/>
        <v/>
      </c>
      <c r="S84" s="82" t="str">
        <f t="shared" si="3"/>
        <v/>
      </c>
      <c r="T84" s="82" t="str">
        <f t="shared" si="4"/>
        <v>0</v>
      </c>
      <c r="U84" s="83" t="str">
        <f t="shared" si="5"/>
        <v/>
      </c>
      <c r="V84" s="60" t="str">
        <f>IF(OR($G84="Fuel Use",$G84="Fuel Use and Vehicle Distance"),VLOOKUP($M84,INDIRECT("Ref_EF_ByFuel"&amp;"_"&amp;$D84),3,0),IF(AND($G84="Vehicle Distance (e.g. Road Transport)",$D84="UK"),VLOOKUP($H84,Ref_EF_Vehicle_Distance_UK,3,0),IF(AND($G84="Vehicle Distance (e.g. Road Transport)",OR($D84="US",$D84="Other")),VLOOKUP($H84,INDIRECT("Ref_EF_Vehicle_Distance"&amp;"_"&amp;$D84),15,0),IF(AND($G84="Vehicle Distance (e.g. Road Transport)",ISBLANK($N84),ISBLANK($O84)),VLOOKUP($H84,INDIRECT("Ref_EF_Vehicle_Distance"&amp;"_"&amp;$D84),15,0),IF($G84="Weight Distance (e.g. Freight Transport)",VLOOKUP($H84,INDIRECT("Ref_EF_Weight_Distance"&amp;"_"&amp;$D84),3,0),IF($G84="Custom Vehicle",VLOOKUP($H84,Tbl_vehical_Settings,2,0),IF($G84="Custom Fuel",VLOOKUP($M84,Tbl_Fuel_Settings,2,0),$AU84)))))))</f>
        <v>#REF!</v>
      </c>
      <c r="W84" s="60" t="str">
        <f>IF(OR($G84="Fuel Use",$G84="Fuel Use and Vehicle Distance"),VLOOKUP($M84,INDIRECT("Ref_EF_ByFuel"&amp;"_"&amp;$D84),5,0),IF(AND($G84="Vehicle Distance (e.g. Road Transport)",$D84="UK"),VLOOKUP($H84,Ref_EF_Vehicle_Distance_UK,5,0),IF(AND($G84="Vehicle Distance (e.g. Road Transport)",OR($D84="US",$D84="Other")),VLOOKUP($H84,INDIRECT("Ref_EF_Vehicle_Distance"&amp;"_"&amp;$D84),17,0),IF(AND($G84="Vehicle Distance (e.g. Road Transport)",ISBLANK($N84),ISBLANK($O84)),VLOOKUP($H84,INDIRECT("Ref_EF_Vehicle_Distance"&amp;"_"&amp;$D84),17,0),IF($G84="Weight Distance (e.g. Freight Transport)",VLOOKUP($H84,INDIRECT("Ref_EF_Weight_Distance"&amp;"_"&amp;$D84),5,0),IF($G84="Custom Vehicle",VLOOKUP($H84,Tbl_vehical_Settings,6,0),IF($G84="Custom Fuel",VLOOKUP($M84,Tbl_Fuel_Settings,6,0),$AV84)))))))</f>
        <v>#REF!</v>
      </c>
      <c r="X84" s="60" t="str">
        <f>IF(OR($G84="Fuel Use",$G84="Fuel Use and Vehicle Distance"),VLOOKUP($M84,INDIRECT("Ref_EF_ByFuel"&amp;"_"&amp;$D84),6,0),IF(AND($G84="Vehicle Distance (e.g. Road Transport)",$D84="UK"),VLOOKUP($H84,Ref_EF_Vehicle_Distance_UK,6,0),IF(AND($G84="Vehicle Distance (e.g. Road Transport)",OR($D84="US",$D84="Other")),VLOOKUP($H84,INDIRECT("Ref_EF_Vehicle_Distance"&amp;"_"&amp;$D84),18,0),IF(AND($G84="Vehicle Distance (e.g. Road Transport)",ISBLANK($N84),ISBLANK($O84)),VLOOKUP($H84,INDIRECT("Ref_EF_Vehicle_Distance"&amp;"_"&amp;$D84),18,0),IF($G84="Weight Distance (e.g. Freight Transport)",VLOOKUP($H84,INDIRECT("Ref_EF_Weight_Distance"&amp;"_"&amp;$D84),6,0),IF($G84="Custom Vehicle",VLOOKUP($H84,Tbl_vehical_Settings,7,0),IF($G84="Custom Fuel",VLOOKUP($M84,Tbl_Fuel_Settings,7,0),$AW84)))))))</f>
        <v>#REF!</v>
      </c>
      <c r="Y84" s="60" t="str">
        <f>IF(OR($G84="Fuel Use",$G84="Fuel Use and Vehicle Distance"),VLOOKUP($M84,INDIRECT("Ref_EF_ByFuel"&amp;"_"&amp;$D84),4,0),IF(AND($G84="Vehicle Distance (e.g. Road Transport)",$D84="UK"),VLOOKUP($H84,Ref_EF_Vehicle_Distance_UK,4,0),IF(AND($G84="Vehicle Distance (e.g. Road Transport)",OR($D84="US",$D84="Other")),VLOOKUP($H84,INDIRECT("Ref_EF_Vehicle_Distance"&amp;"_"&amp;$D84),16,0),IF(AND($G84="Vehicle Distance (e.g. Road Transport)",ISBLANK($N84),ISBLANK($O84)),VLOOKUP($H84,INDIRECT("Ref_EF_Vehicle_Distance"&amp;"_"&amp;$D84),16,0),IF($G84="Weight Distance (e.g. Freight Transport)",VLOOKUP($H84,INDIRECT("Ref_EF_Weight_Distance"&amp;"_"&amp;$D84),4,0),IF($G84="Custom Vehicle",VLOOKUP($H84,Tbl_vehical_Settings,5,0),IF($G84="Custom Fuel",VLOOKUP($M84,Tbl_Fuel_Settings,5,0),$AX84)))))))</f>
        <v>#REF!</v>
      </c>
      <c r="Z84" s="60" t="str">
        <f>IF(OR($G84="Fuel Use",$G84="Fuel Use and Vehicle Distance"),VLOOKUP($M84,INDIRECT("Ref_EF_ByFuel"&amp;"_"&amp;$D84),5,0),IF(AND($G84="Vehicle Distance (e.g. Road Transport)",$D84="UK"),VLOOKUP($H84,Ref_EF_Vehicle_Distance_UK,5,0),IF(AND($G84="Vehicle Distance (e.g. Road Transport)",OR($D84="US",$D84="Other")),VLOOKUP($H84,INDIRECT("Ref_EF_Vehicle_Distance"&amp;"_"&amp;$D84),17,0),IF(AND($G84="Vehicle Distance (e.g. Road Transport)",ISBLANK($N84),ISBLANK($O84)),VLOOKUP($H84,INDIRECT("Ref_EF_Vehicle_Distance"&amp;"_"&amp;$D84),17,0),IF($G84="Weight Distance (e.g. Freight Transport)",VLOOKUP($H84,INDIRECT("Ref_EF_Weight_Distance"&amp;"_"&amp;$D84),5,0),IF($G84="Custom Vehicle",VLOOKUP($H84,Tbl_vehical_Settings,6,0),IF($G84="Custom Fuel",VLOOKUP($M84,Tbl_Fuel_Settings,6,0),$AV84)))))))</f>
        <v>#REF!</v>
      </c>
      <c r="AA84" s="60" t="str">
        <f>IF(OR($G84="Fuel Use",$G84="Fuel Use and Vehicle Distance"),VLOOKUP($M84,INDIRECT("Ref_EF_ByFuel"&amp;"_"&amp;$D84),6,0),IF(AND($G84="Vehicle Distance (e.g. Road Transport)",$D84="UK"),VLOOKUP($H84,Ref_EF_Vehicle_Distance_UK,6,0),IF(AND($G84="Vehicle Distance (e.g. Road Transport)",OR($D84="US",$D84="Other")),VLOOKUP($H84,INDIRECT("Ref_EF_Vehicle_Distance"&amp;"_"&amp;$D84),18,0),IF(AND($G84="Vehicle Distance (e.g. Road Transport)",ISBLANK($N84),ISBLANK($O84)),VLOOKUP($H84,INDIRECT("Ref_EF_Vehicle_Distance"&amp;"_"&amp;$D84),18,0),IF($G84="Weight Distance (e.g. Freight Transport)",VLOOKUP($H84,INDIRECT("Ref_EF_Weight_Distance"&amp;"_"&amp;$D84),6,0),IF($G84="Custom Vehicle",VLOOKUP($H84,Tbl_vehical_Settings,7,0),IF($G84="Custom Fuel",VLOOKUP($M84,Tbl_Fuel_Settings,7,0),$AW84)))))))</f>
        <v>#REF!</v>
      </c>
      <c r="AB84" s="60" t="str">
        <f>IF($G84="Fuel Use",VLOOKUP($H84,INDIRECT("Ref_EF_ByFuel_CH4"&amp;"_"&amp;$D84),3,0),
IF($G84="Fuel Use and Vehicle Distance",VLOOKUP($H84,INDIRECT("Ref_EF_Vehicle_Distance"&amp;"_"&amp;$D84),3,0),IF($G84="Vehicle Distance (e.g. Road Transport)",VLOOKUP($H84,INDIRECT("Ref_EF_Vehicle_Distance"&amp;"_"&amp;$D84),IF($D84="UK",7,3),0),IF($G84="Weight Distance (e.g. Freight Transport)",VLOOKUP(VLOOKUP($H84,INDIRECT("Ref_EF_Weight_Distance"&amp;"_"&amp;$D84),8,0),INDIRECT("Ref_EF_Weight_Distance_CH4"&amp;"_"&amp;$D84),3,0),IF($G84="Custom Vehicle",VLOOKUP($H84,Tbl_vehical_Settings,3,0),IF($G84="Custom Fuel",VLOOKUP($M84,Tbl_Fuel_Settings,3,0),VLOOKUP($H84,INDIRECT("Ref_EF_Public_Transport"&amp;"_"&amp;$D84),7,0)))))))</f>
        <v>#REF!</v>
      </c>
      <c r="AC84" s="60" t="str">
        <f>IF($G84="Fuel Use",VLOOKUP($H84,INDIRECT("Ref_EF_ByFuel_CH4"&amp;"_"&amp;$D84),4,0),
IF($G84="Fuel Use and Vehicle Distance",VLOOKUP($H84,INDIRECT("Ref_EF_Vehicle_Distance"&amp;"_"&amp;$D84),4,0),IF($G84="Vehicle Distance (e.g. Road Transport)",VLOOKUP($H84,INDIRECT("Ref_EF_Vehicle_Distance"&amp;"_"&amp;$D84),IF($D84="UK",8,4),0),IF($G84="Weight Distance (e.g. Freight Transport)",VLOOKUP(VLOOKUP($H84,INDIRECT("Ref_EF_Weight_Distance"&amp;"_"&amp;$D84),8,0),INDIRECT("Ref_EF_Weight_Distance_CH4"&amp;"_"&amp;$D84),4,0),IF($G84="Custom Vehicle",VLOOKUP($H84,Tbl_vehical_Settings,6,0),IF($G84="Custom Fuel",VLOOKUP($M84,Tbl_Fuel_Settings,6,0),VLOOKUP($H84,INDIRECT("Ref_EF_Public_Transport"&amp;"_"&amp;$D84),8,0)))))))</f>
        <v>#REF!</v>
      </c>
      <c r="AD84" s="60" t="str">
        <f>IF($G84="Fuel Use",VLOOKUP($H84,INDIRECT("Ref_EF_ByFuel_CH4"&amp;"_"&amp;$D84),5,0),
IF($G84="Fuel Use and Vehicle Distance",VLOOKUP($H84,INDIRECT("Ref_EF_Vehicle_Distance"&amp;"_"&amp;$D84),5,0),IF($G84="Vehicle Distance (e.g. Road Transport)",VLOOKUP($H84,INDIRECT("Ref_EF_Vehicle_Distance"&amp;"_"&amp;$D84),IF($D84="UK",9,5),0),IF($G84="Weight Distance (e.g. Freight Transport)",VLOOKUP(VLOOKUP($H84,INDIRECT("Ref_EF_Weight_Distance"&amp;"_"&amp;$D84),8,0),INDIRECT("Ref_EF_Weight_Distance_CH4"&amp;"_"&amp;$D84),5,0),IF($G84="Custom Vehicle",VLOOKUP($H84,Tbl_vehical_Settings,7,0),IF($G84="Custom Fuel",VLOOKUP($M84,Tbl_Fuel_Settings,7,0),VLOOKUP($H84,INDIRECT("Ref_EF_Public_Transport"&amp;"_"&amp;$D84),9,0)))))))</f>
        <v>#REF!</v>
      </c>
      <c r="AE84" s="60" t="str">
        <f>IF($G84="Fuel Use",VLOOKUP($H84,INDIRECT("Ref_EF_ByFuel_CH4"&amp;"_"&amp;$D84),6,0),
IF($G84="Fuel Use and Vehicle Distance",VLOOKUP($H84,INDIRECT("Ref_EF_Vehicle_Distance"&amp;"_"&amp;$D84),6,0),IF($G84="Vehicle Distance (e.g. Road Transport)",VLOOKUP($H84,INDIRECT("Ref_EF_Vehicle_Distance"&amp;"_"&amp;$D84),IF($D84="UK",10,6),0),IF($G84="Weight Distance (e.g. Freight Transport)",VLOOKUP(VLOOKUP($H84,INDIRECT("Ref_EF_Weight_Distance"&amp;"_"&amp;$D84),8,0),INDIRECT("Ref_EF_Weight_Distance_CH4"&amp;"_"&amp;$D84),6,0),IF($G84="Custom Vehicle",VLOOKUP($H84,Tbl_vehical_Settings,4,0),IF($G84="Custom Fuel",VLOOKUP($M84,Tbl_Fuel_Settings,4,0),VLOOKUP($H84,INDIRECT("Ref_EF_Public_Transport"&amp;"_"&amp;$D84),10,0)))))))</f>
        <v>#REF!</v>
      </c>
      <c r="AF84" s="60" t="str">
        <f>IF($G84="Fuel Use",VLOOKUP($H84,INDIRECT("Ref_EF_ByFuel_CH4"&amp;"_"&amp;$D84),7,0),
IF($G84="Fuel Use and Vehicle Distance",VLOOKUP($H84,INDIRECT("Ref_EF_Vehicle_Distance"&amp;"_"&amp;$D84),7,0),IF($G84="Vehicle Distance (e.g. Road Transport)",VLOOKUP($H84,INDIRECT("Ref_EF_Vehicle_Distance"&amp;"_"&amp;$D84),IF($D84="UK",11,7),0),IF($G84="Weight Distance (e.g. Freight Transport)",VLOOKUP(VLOOKUP($H84,INDIRECT("Ref_EF_Weight_Distance"&amp;"_"&amp;$D84),8,0),INDIRECT("Ref_EF_Weight_Distance_CH4"&amp;"_"&amp;$D84),7,0),IF($G84="Custom Vehicle",VLOOKUP($H84,Tbl_vehical_Settings,6,0),IF($G84="Custom Fuel",VLOOKUP($M84,Tbl_Fuel_Settings,6,0),VLOOKUP($H84,INDIRECT("Ref_EF_Public_Transport"&amp;"_"&amp;$D84),11,0)))))))</f>
        <v>#REF!</v>
      </c>
      <c r="AG84" s="60" t="str">
        <f>IF($G84="Fuel Use",VLOOKUP($H84,INDIRECT("Ref_EF_ByFuel_CH4"&amp;"_"&amp;$D84),8,0),
IF($G84="Fuel Use and Vehicle Distance",VLOOKUP($H84,INDIRECT("Ref_EF_Vehicle_Distance"&amp;"_"&amp;$D84),8,0),IF($G84="Vehicle Distance (e.g. Road Transport)",VLOOKUP($H84,INDIRECT("Ref_EF_Vehicle_Distance"&amp;"_"&amp;$D84),IF($D84="UK",12,8),0),IF($G84="Weight Distance (e.g. Freight Transport)",VLOOKUP(VLOOKUP($H84,INDIRECT("Ref_EF_Weight_Distance"&amp;"_"&amp;$D84),8,0),INDIRECT("Ref_EF_Weight_Distance_CH4"&amp;"_"&amp;$D84),8,0),IF($G84="Custom Vehicle",VLOOKUP($H84,Tbl_vehical_Settings,7,0),IF($G84="Custom Fuel",VLOOKUP($M84,Tbl_Fuel_Settings,7,0),VLOOKUP($H84,INDIRECT("Ref_EF_Public_Transport"&amp;"_"&amp;$D84),12,0)))))))</f>
        <v>#REF!</v>
      </c>
      <c r="AH84" s="60" t="str">
        <f t="array" ref="AH84">INDEX(Ref_Master_Unit_Table,MATCH($W84,REF_To_Unit,0),MATCH('Reference - Lookup and Unit'!$A$11,Ref_From_Units,0))</f>
        <v>#REF!</v>
      </c>
      <c r="AI84" s="60" t="str">
        <f t="array" ref="AI84">INDEX(Ref_Master_Unit_Table,MATCH(IF(AND($D84="UK",$G84="Vehicle Distance (e.g. Road Transport)"),$L84,IF(ISBLANK($O84),$L84,$O84)),Ref_From_Units,0),MATCH($X84,REF_To_Unit,0))</f>
        <v>#N/A</v>
      </c>
      <c r="AJ84" s="60" t="str">
        <f t="array" ref="AJ84">INDEX(Ref_Master_Unit_Table,MATCH($Z84,REF_To_Unit,0),MATCH('Reference - Lookup and Unit'!$A$11,Ref_From_Units,0))</f>
        <v>#REF!</v>
      </c>
      <c r="AK84" s="60" t="str">
        <f t="array" ref="AK84">INDEX(Ref_Master_Unit_Table,MATCH(IF(AND($D84="UK",$G84="Vehicle Distance (e.g. Road Transport)"),$L84,IF(ISBLANK($O84),$L84,$O84)),Ref_From_Units,0),MATCH($AA84,REF_To_Unit,0))</f>
        <v>#N/A</v>
      </c>
      <c r="AL84" s="60" t="str">
        <f t="array" ref="AL84">INDEX(Ref_Master_Unit_Table,MATCH($AC84,REF_To_Unit,0),MATCH('Reference - Lookup and Unit'!$A$11,Ref_From_Units,0))</f>
        <v>#REF!</v>
      </c>
      <c r="AM84" s="60" t="str">
        <f t="array" ref="AM84">INDEX(Ref_Master_Unit_Table,MATCH(IF(OR($G84="Fuel Use",$G84="Custom Fuel"),$O84,$L84),Ref_From_Units,0),MATCH($AD84,REF_To_Unit,0))</f>
        <v>#N/A</v>
      </c>
      <c r="AN84" s="60" t="str">
        <f t="array" ref="AN84">INDEX(Ref_Master_Unit_Table,MATCH($AF84,REF_To_Unit,0),MATCH('Reference - Lookup and Unit'!$A$11,Ref_From_Units,0))</f>
        <v>#REF!</v>
      </c>
      <c r="AO84" s="60" t="str">
        <f t="array" ref="AO84">INDEX(Ref_Master_Unit_Table,MATCH(IF(OR($G84="Fuel Use",$G84="Custom Fuel"),$O84,$L84),Ref_From_Units,0),MATCH($AD84,REF_To_Unit,0))</f>
        <v>#N/A</v>
      </c>
      <c r="AP84" s="60" t="str">
        <f>VLOOKUP("CO2",INDIRECT(IF(Setting_IPCC_GWP_VERSION="1995 IPCC Second Assessment Report (SAR)","Ref_EF_IPCC_GWP_95",IF(Setting_IPCC_GWP_VERSION="2001 IPCC Third Assessment Report (TAR)","Ref_EF_IPCC_GWP_2001","Ref_EF_IPCC_GWP_2007"))),2,0)</f>
        <v>1.0000000000</v>
      </c>
      <c r="AQ8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4" s="61" t="str">
        <f>VLOOKUP("Biofuel CO2",INDIRECT(IF(Setting_IPCC_GWP_VERSION="1995 IPCC Second Assessment Report (SAR)","Ref_EF_IPCC_GWP_95",IF(Setting_IPCC_GWP_VERSION="2001 IPCC Third Assessment Report (TAR)","Ref_EF_IPCC_GWP_2001","Ref_EF_IPCC_GWP_2007"))),2,0)</f>
        <v>1.0000000000</v>
      </c>
      <c r="AT84" s="62" t="str">
        <f t="shared" si="6"/>
        <v>Ref_DD_vehicle_Passenger_</v>
      </c>
      <c r="AU84" s="62" t="str">
        <f t="shared" si="7"/>
        <v>#REF!</v>
      </c>
      <c r="AV84" s="62" t="str">
        <f t="shared" si="8"/>
        <v>#REF!</v>
      </c>
      <c r="AW84" s="62" t="str">
        <f t="shared" si="9"/>
        <v>#REF!</v>
      </c>
      <c r="AX84" s="62" t="str">
        <f t="shared" si="10"/>
        <v>#REF!</v>
      </c>
      <c r="AY84" s="62" t="str">
        <f t="shared" si="11"/>
        <v>FALSE</v>
      </c>
      <c r="AZ84" s="62" t="str">
        <f t="shared" si="12"/>
        <v/>
      </c>
      <c r="BA84" s="62" t="str">
        <f t="shared" si="13"/>
        <v/>
      </c>
      <c r="BB84" s="62" t="str">
        <f t="shared" si="14"/>
        <v/>
      </c>
      <c r="BC84" s="62" t="str">
        <f t="shared" si="15"/>
        <v/>
      </c>
      <c r="BD84" s="62" t="str">
        <f t="shared" si="16"/>
        <v/>
      </c>
      <c r="BE84" s="62" t="str">
        <f t="shared" si="17"/>
        <v/>
      </c>
      <c r="BF84" s="62" t="str">
        <f t="shared" si="18"/>
        <v/>
      </c>
      <c r="BG84" s="62" t="str">
        <f t="shared" si="19"/>
        <v/>
      </c>
      <c r="BH84" s="62" t="str">
        <f t="shared" si="20"/>
        <v/>
      </c>
      <c r="BI84" s="62" t="str">
        <f t="shared" si="21"/>
        <v/>
      </c>
      <c r="BJ84" s="62" t="str">
        <f t="shared" si="22"/>
        <v/>
      </c>
      <c r="BK84" s="62" t="str">
        <f t="shared" si="23"/>
        <v/>
      </c>
      <c r="BL84" s="62" t="str">
        <f t="shared" si="24"/>
        <v/>
      </c>
      <c r="BM84" s="63" t="str">
        <f t="shared" si="25"/>
        <v/>
      </c>
      <c r="BN84" s="62" t="str">
        <f t="shared" si="26"/>
        <v/>
      </c>
      <c r="BO84" s="62" t="str">
        <f t="shared" si="27"/>
        <v/>
      </c>
      <c r="BP84" s="62" t="str">
        <f t="shared" si="28"/>
        <v/>
      </c>
      <c r="BQ84" s="62" t="str">
        <f t="shared" si="29"/>
        <v/>
      </c>
      <c r="BR84" s="62" t="str">
        <f t="shared" si="30"/>
        <v/>
      </c>
      <c r="BS84" s="62" t="str">
        <f t="shared" si="31"/>
        <v/>
      </c>
      <c r="BT84" s="62" t="str">
        <f t="shared" si="32"/>
        <v/>
      </c>
      <c r="BU84" s="62" t="str">
        <f t="shared" si="33"/>
        <v/>
      </c>
      <c r="BV84" s="62" t="str">
        <f t="shared" si="34"/>
        <v/>
      </c>
      <c r="BW84" s="62" t="str">
        <f t="shared" si="35"/>
        <v/>
      </c>
      <c r="BX84" s="62" t="str">
        <f t="shared" si="36"/>
        <v/>
      </c>
      <c r="BY84" s="62" t="str">
        <f t="shared" si="37"/>
        <v/>
      </c>
      <c r="BZ84" s="62" t="str">
        <f t="shared" si="38"/>
        <v/>
      </c>
      <c r="CA84" s="62" t="str">
        <f t="shared" si="39"/>
        <v/>
      </c>
      <c r="CB84" s="62" t="str">
        <f t="shared" si="40"/>
        <v/>
      </c>
      <c r="CC84" s="62" t="str">
        <f t="shared" si="41"/>
        <v/>
      </c>
      <c r="CD84" s="62" t="str">
        <f t="shared" si="42"/>
        <v/>
      </c>
      <c r="CE84" s="62" t="str">
        <f t="shared" si="43"/>
        <v/>
      </c>
      <c r="CF84" s="62" t="str">
        <f t="shared" si="44"/>
        <v/>
      </c>
      <c r="CG84" s="62" t="str">
        <f t="shared" si="45"/>
        <v/>
      </c>
      <c r="CH84" s="62" t="str">
        <f t="shared" si="46"/>
        <v/>
      </c>
      <c r="CI84" s="62" t="str">
        <f t="shared" si="47"/>
        <v/>
      </c>
      <c r="CJ84" s="62" t="str">
        <f t="shared" si="48"/>
        <v/>
      </c>
      <c r="CK84" s="62" t="str">
        <f t="shared" si="49"/>
        <v/>
      </c>
      <c r="CL84" s="62" t="str">
        <f t="shared" si="50"/>
        <v/>
      </c>
      <c r="CM84" s="62" t="str">
        <f t="shared" si="51"/>
        <v/>
      </c>
      <c r="CN84" s="62" t="str">
        <f t="shared" si="52"/>
        <v/>
      </c>
      <c r="CO84" s="62" t="str">
        <f t="shared" si="53"/>
        <v/>
      </c>
      <c r="CP84" s="64" t="str">
        <f t="shared" si="54"/>
        <v>Ref_DD_DistanceUnit</v>
      </c>
      <c r="CQ84" s="62" t="str">
        <f t="shared" si="55"/>
        <v/>
      </c>
      <c r="CR84" s="64" t="str">
        <f t="shared" si="56"/>
        <v/>
      </c>
      <c r="CS84" s="65"/>
      <c r="CT84" s="8"/>
      <c r="CU84" s="8"/>
      <c r="CV84" s="8"/>
      <c r="CW84" s="8"/>
      <c r="CX84" s="8"/>
      <c r="CY84" s="8"/>
      <c r="CZ84" s="8"/>
      <c r="DA84" s="8"/>
      <c r="DB84" s="8"/>
      <c r="DC84" s="8"/>
      <c r="DD84" s="8"/>
      <c r="DE84" s="8"/>
      <c r="DF84" s="8"/>
      <c r="DG84" s="8"/>
      <c r="DH84" s="8"/>
      <c r="DI84" s="8"/>
      <c r="DJ84" s="8"/>
      <c r="DK84" s="8"/>
      <c r="DL84" s="8"/>
    </row>
    <row r="85" ht="18.0" customHeight="1">
      <c r="A85" s="8"/>
      <c r="B85" s="87"/>
      <c r="C85" s="79"/>
      <c r="D85" s="79"/>
      <c r="E85" s="79"/>
      <c r="F85" s="79"/>
      <c r="G85" s="79"/>
      <c r="H85" s="79"/>
      <c r="I85" s="80"/>
      <c r="J85" s="80"/>
      <c r="K85" s="80"/>
      <c r="L85" s="79"/>
      <c r="M85" s="79"/>
      <c r="N85" s="80"/>
      <c r="O85" s="79"/>
      <c r="P85" s="81"/>
      <c r="Q85" s="82" t="str">
        <f t="shared" si="1"/>
        <v/>
      </c>
      <c r="R85" s="82" t="str">
        <f t="shared" si="2"/>
        <v/>
      </c>
      <c r="S85" s="82" t="str">
        <f t="shared" si="3"/>
        <v/>
      </c>
      <c r="T85" s="82" t="str">
        <f t="shared" si="4"/>
        <v>0</v>
      </c>
      <c r="U85" s="83" t="str">
        <f t="shared" si="5"/>
        <v/>
      </c>
      <c r="V85" s="60" t="str">
        <f>IF(OR($G85="Fuel Use",$G85="Fuel Use and Vehicle Distance"),VLOOKUP($M85,INDIRECT("Ref_EF_ByFuel"&amp;"_"&amp;$D85),3,0),IF(AND($G85="Vehicle Distance (e.g. Road Transport)",$D85="UK"),VLOOKUP($H85,Ref_EF_Vehicle_Distance_UK,3,0),IF(AND($G85="Vehicle Distance (e.g. Road Transport)",OR($D85="US",$D85="Other")),VLOOKUP($H85,INDIRECT("Ref_EF_Vehicle_Distance"&amp;"_"&amp;$D85),15,0),IF(AND($G85="Vehicle Distance (e.g. Road Transport)",ISBLANK($N85),ISBLANK($O85)),VLOOKUP($H85,INDIRECT("Ref_EF_Vehicle_Distance"&amp;"_"&amp;$D85),15,0),IF($G85="Weight Distance (e.g. Freight Transport)",VLOOKUP($H85,INDIRECT("Ref_EF_Weight_Distance"&amp;"_"&amp;$D85),3,0),IF($G85="Custom Vehicle",VLOOKUP($H85,Tbl_vehical_Settings,2,0),IF($G85="Custom Fuel",VLOOKUP($M85,Tbl_Fuel_Settings,2,0),$AU85)))))))</f>
        <v>#REF!</v>
      </c>
      <c r="W85" s="60" t="str">
        <f>IF(OR($G85="Fuel Use",$G85="Fuel Use and Vehicle Distance"),VLOOKUP($M85,INDIRECT("Ref_EF_ByFuel"&amp;"_"&amp;$D85),5,0),IF(AND($G85="Vehicle Distance (e.g. Road Transport)",$D85="UK"),VLOOKUP($H85,Ref_EF_Vehicle_Distance_UK,5,0),IF(AND($G85="Vehicle Distance (e.g. Road Transport)",OR($D85="US",$D85="Other")),VLOOKUP($H85,INDIRECT("Ref_EF_Vehicle_Distance"&amp;"_"&amp;$D85),17,0),IF(AND($G85="Vehicle Distance (e.g. Road Transport)",ISBLANK($N85),ISBLANK($O85)),VLOOKUP($H85,INDIRECT("Ref_EF_Vehicle_Distance"&amp;"_"&amp;$D85),17,0),IF($G85="Weight Distance (e.g. Freight Transport)",VLOOKUP($H85,INDIRECT("Ref_EF_Weight_Distance"&amp;"_"&amp;$D85),5,0),IF($G85="Custom Vehicle",VLOOKUP($H85,Tbl_vehical_Settings,6,0),IF($G85="Custom Fuel",VLOOKUP($M85,Tbl_Fuel_Settings,6,0),$AV85)))))))</f>
        <v>#REF!</v>
      </c>
      <c r="X85" s="60" t="str">
        <f>IF(OR($G85="Fuel Use",$G85="Fuel Use and Vehicle Distance"),VLOOKUP($M85,INDIRECT("Ref_EF_ByFuel"&amp;"_"&amp;$D85),6,0),IF(AND($G85="Vehicle Distance (e.g. Road Transport)",$D85="UK"),VLOOKUP($H85,Ref_EF_Vehicle_Distance_UK,6,0),IF(AND($G85="Vehicle Distance (e.g. Road Transport)",OR($D85="US",$D85="Other")),VLOOKUP($H85,INDIRECT("Ref_EF_Vehicle_Distance"&amp;"_"&amp;$D85),18,0),IF(AND($G85="Vehicle Distance (e.g. Road Transport)",ISBLANK($N85),ISBLANK($O85)),VLOOKUP($H85,INDIRECT("Ref_EF_Vehicle_Distance"&amp;"_"&amp;$D85),18,0),IF($G85="Weight Distance (e.g. Freight Transport)",VLOOKUP($H85,INDIRECT("Ref_EF_Weight_Distance"&amp;"_"&amp;$D85),6,0),IF($G85="Custom Vehicle",VLOOKUP($H85,Tbl_vehical_Settings,7,0),IF($G85="Custom Fuel",VLOOKUP($M85,Tbl_Fuel_Settings,7,0),$AW85)))))))</f>
        <v>#REF!</v>
      </c>
      <c r="Y85" s="60" t="str">
        <f>IF(OR($G85="Fuel Use",$G85="Fuel Use and Vehicle Distance"),VLOOKUP($M85,INDIRECT("Ref_EF_ByFuel"&amp;"_"&amp;$D85),4,0),IF(AND($G85="Vehicle Distance (e.g. Road Transport)",$D85="UK"),VLOOKUP($H85,Ref_EF_Vehicle_Distance_UK,4,0),IF(AND($G85="Vehicle Distance (e.g. Road Transport)",OR($D85="US",$D85="Other")),VLOOKUP($H85,INDIRECT("Ref_EF_Vehicle_Distance"&amp;"_"&amp;$D85),16,0),IF(AND($G85="Vehicle Distance (e.g. Road Transport)",ISBLANK($N85),ISBLANK($O85)),VLOOKUP($H85,INDIRECT("Ref_EF_Vehicle_Distance"&amp;"_"&amp;$D85),16,0),IF($G85="Weight Distance (e.g. Freight Transport)",VLOOKUP($H85,INDIRECT("Ref_EF_Weight_Distance"&amp;"_"&amp;$D85),4,0),IF($G85="Custom Vehicle",VLOOKUP($H85,Tbl_vehical_Settings,5,0),IF($G85="Custom Fuel",VLOOKUP($M85,Tbl_Fuel_Settings,5,0),$AX85)))))))</f>
        <v>#REF!</v>
      </c>
      <c r="Z85" s="60" t="str">
        <f>IF(OR($G85="Fuel Use",$G85="Fuel Use and Vehicle Distance"),VLOOKUP($M85,INDIRECT("Ref_EF_ByFuel"&amp;"_"&amp;$D85),5,0),IF(AND($G85="Vehicle Distance (e.g. Road Transport)",$D85="UK"),VLOOKUP($H85,Ref_EF_Vehicle_Distance_UK,5,0),IF(AND($G85="Vehicle Distance (e.g. Road Transport)",OR($D85="US",$D85="Other")),VLOOKUP($H85,INDIRECT("Ref_EF_Vehicle_Distance"&amp;"_"&amp;$D85),17,0),IF(AND($G85="Vehicle Distance (e.g. Road Transport)",ISBLANK($N85),ISBLANK($O85)),VLOOKUP($H85,INDIRECT("Ref_EF_Vehicle_Distance"&amp;"_"&amp;$D85),17,0),IF($G85="Weight Distance (e.g. Freight Transport)",VLOOKUP($H85,INDIRECT("Ref_EF_Weight_Distance"&amp;"_"&amp;$D85),5,0),IF($G85="Custom Vehicle",VLOOKUP($H85,Tbl_vehical_Settings,6,0),IF($G85="Custom Fuel",VLOOKUP($M85,Tbl_Fuel_Settings,6,0),$AV85)))))))</f>
        <v>#REF!</v>
      </c>
      <c r="AA85" s="60" t="str">
        <f>IF(OR($G85="Fuel Use",$G85="Fuel Use and Vehicle Distance"),VLOOKUP($M85,INDIRECT("Ref_EF_ByFuel"&amp;"_"&amp;$D85),6,0),IF(AND($G85="Vehicle Distance (e.g. Road Transport)",$D85="UK"),VLOOKUP($H85,Ref_EF_Vehicle_Distance_UK,6,0),IF(AND($G85="Vehicle Distance (e.g. Road Transport)",OR($D85="US",$D85="Other")),VLOOKUP($H85,INDIRECT("Ref_EF_Vehicle_Distance"&amp;"_"&amp;$D85),18,0),IF(AND($G85="Vehicle Distance (e.g. Road Transport)",ISBLANK($N85),ISBLANK($O85)),VLOOKUP($H85,INDIRECT("Ref_EF_Vehicle_Distance"&amp;"_"&amp;$D85),18,0),IF($G85="Weight Distance (e.g. Freight Transport)",VLOOKUP($H85,INDIRECT("Ref_EF_Weight_Distance"&amp;"_"&amp;$D85),6,0),IF($G85="Custom Vehicle",VLOOKUP($H85,Tbl_vehical_Settings,7,0),IF($G85="Custom Fuel",VLOOKUP($M85,Tbl_Fuel_Settings,7,0),$AW85)))))))</f>
        <v>#REF!</v>
      </c>
      <c r="AB85" s="60" t="str">
        <f>IF($G85="Fuel Use",VLOOKUP($H85,INDIRECT("Ref_EF_ByFuel_CH4"&amp;"_"&amp;$D85),3,0),
IF($G85="Fuel Use and Vehicle Distance",VLOOKUP($H85,INDIRECT("Ref_EF_Vehicle_Distance"&amp;"_"&amp;$D85),3,0),IF($G85="Vehicle Distance (e.g. Road Transport)",VLOOKUP($H85,INDIRECT("Ref_EF_Vehicle_Distance"&amp;"_"&amp;$D85),IF($D85="UK",7,3),0),IF($G85="Weight Distance (e.g. Freight Transport)",VLOOKUP(VLOOKUP($H85,INDIRECT("Ref_EF_Weight_Distance"&amp;"_"&amp;$D85),8,0),INDIRECT("Ref_EF_Weight_Distance_CH4"&amp;"_"&amp;$D85),3,0),IF($G85="Custom Vehicle",VLOOKUP($H85,Tbl_vehical_Settings,3,0),IF($G85="Custom Fuel",VLOOKUP($M85,Tbl_Fuel_Settings,3,0),VLOOKUP($H85,INDIRECT("Ref_EF_Public_Transport"&amp;"_"&amp;$D85),7,0)))))))</f>
        <v>#REF!</v>
      </c>
      <c r="AC85" s="60" t="str">
        <f>IF($G85="Fuel Use",VLOOKUP($H85,INDIRECT("Ref_EF_ByFuel_CH4"&amp;"_"&amp;$D85),4,0),
IF($G85="Fuel Use and Vehicle Distance",VLOOKUP($H85,INDIRECT("Ref_EF_Vehicle_Distance"&amp;"_"&amp;$D85),4,0),IF($G85="Vehicle Distance (e.g. Road Transport)",VLOOKUP($H85,INDIRECT("Ref_EF_Vehicle_Distance"&amp;"_"&amp;$D85),IF($D85="UK",8,4),0),IF($G85="Weight Distance (e.g. Freight Transport)",VLOOKUP(VLOOKUP($H85,INDIRECT("Ref_EF_Weight_Distance"&amp;"_"&amp;$D85),8,0),INDIRECT("Ref_EF_Weight_Distance_CH4"&amp;"_"&amp;$D85),4,0),IF($G85="Custom Vehicle",VLOOKUP($H85,Tbl_vehical_Settings,6,0),IF($G85="Custom Fuel",VLOOKUP($M85,Tbl_Fuel_Settings,6,0),VLOOKUP($H85,INDIRECT("Ref_EF_Public_Transport"&amp;"_"&amp;$D85),8,0)))))))</f>
        <v>#REF!</v>
      </c>
      <c r="AD85" s="60" t="str">
        <f>IF($G85="Fuel Use",VLOOKUP($H85,INDIRECT("Ref_EF_ByFuel_CH4"&amp;"_"&amp;$D85),5,0),
IF($G85="Fuel Use and Vehicle Distance",VLOOKUP($H85,INDIRECT("Ref_EF_Vehicle_Distance"&amp;"_"&amp;$D85),5,0),IF($G85="Vehicle Distance (e.g. Road Transport)",VLOOKUP($H85,INDIRECT("Ref_EF_Vehicle_Distance"&amp;"_"&amp;$D85),IF($D85="UK",9,5),0),IF($G85="Weight Distance (e.g. Freight Transport)",VLOOKUP(VLOOKUP($H85,INDIRECT("Ref_EF_Weight_Distance"&amp;"_"&amp;$D85),8,0),INDIRECT("Ref_EF_Weight_Distance_CH4"&amp;"_"&amp;$D85),5,0),IF($G85="Custom Vehicle",VLOOKUP($H85,Tbl_vehical_Settings,7,0),IF($G85="Custom Fuel",VLOOKUP($M85,Tbl_Fuel_Settings,7,0),VLOOKUP($H85,INDIRECT("Ref_EF_Public_Transport"&amp;"_"&amp;$D85),9,0)))))))</f>
        <v>#REF!</v>
      </c>
      <c r="AE85" s="60" t="str">
        <f>IF($G85="Fuel Use",VLOOKUP($H85,INDIRECT("Ref_EF_ByFuel_CH4"&amp;"_"&amp;$D85),6,0),
IF($G85="Fuel Use and Vehicle Distance",VLOOKUP($H85,INDIRECT("Ref_EF_Vehicle_Distance"&amp;"_"&amp;$D85),6,0),IF($G85="Vehicle Distance (e.g. Road Transport)",VLOOKUP($H85,INDIRECT("Ref_EF_Vehicle_Distance"&amp;"_"&amp;$D85),IF($D85="UK",10,6),0),IF($G85="Weight Distance (e.g. Freight Transport)",VLOOKUP(VLOOKUP($H85,INDIRECT("Ref_EF_Weight_Distance"&amp;"_"&amp;$D85),8,0),INDIRECT("Ref_EF_Weight_Distance_CH4"&amp;"_"&amp;$D85),6,0),IF($G85="Custom Vehicle",VLOOKUP($H85,Tbl_vehical_Settings,4,0),IF($G85="Custom Fuel",VLOOKUP($M85,Tbl_Fuel_Settings,4,0),VLOOKUP($H85,INDIRECT("Ref_EF_Public_Transport"&amp;"_"&amp;$D85),10,0)))))))</f>
        <v>#REF!</v>
      </c>
      <c r="AF85" s="60" t="str">
        <f>IF($G85="Fuel Use",VLOOKUP($H85,INDIRECT("Ref_EF_ByFuel_CH4"&amp;"_"&amp;$D85),7,0),
IF($G85="Fuel Use and Vehicle Distance",VLOOKUP($H85,INDIRECT("Ref_EF_Vehicle_Distance"&amp;"_"&amp;$D85),7,0),IF($G85="Vehicle Distance (e.g. Road Transport)",VLOOKUP($H85,INDIRECT("Ref_EF_Vehicle_Distance"&amp;"_"&amp;$D85),IF($D85="UK",11,7),0),IF($G85="Weight Distance (e.g. Freight Transport)",VLOOKUP(VLOOKUP($H85,INDIRECT("Ref_EF_Weight_Distance"&amp;"_"&amp;$D85),8,0),INDIRECT("Ref_EF_Weight_Distance_CH4"&amp;"_"&amp;$D85),7,0),IF($G85="Custom Vehicle",VLOOKUP($H85,Tbl_vehical_Settings,6,0),IF($G85="Custom Fuel",VLOOKUP($M85,Tbl_Fuel_Settings,6,0),VLOOKUP($H85,INDIRECT("Ref_EF_Public_Transport"&amp;"_"&amp;$D85),11,0)))))))</f>
        <v>#REF!</v>
      </c>
      <c r="AG85" s="60" t="str">
        <f>IF($G85="Fuel Use",VLOOKUP($H85,INDIRECT("Ref_EF_ByFuel_CH4"&amp;"_"&amp;$D85),8,0),
IF($G85="Fuel Use and Vehicle Distance",VLOOKUP($H85,INDIRECT("Ref_EF_Vehicle_Distance"&amp;"_"&amp;$D85),8,0),IF($G85="Vehicle Distance (e.g. Road Transport)",VLOOKUP($H85,INDIRECT("Ref_EF_Vehicle_Distance"&amp;"_"&amp;$D85),IF($D85="UK",12,8),0),IF($G85="Weight Distance (e.g. Freight Transport)",VLOOKUP(VLOOKUP($H85,INDIRECT("Ref_EF_Weight_Distance"&amp;"_"&amp;$D85),8,0),INDIRECT("Ref_EF_Weight_Distance_CH4"&amp;"_"&amp;$D85),8,0),IF($G85="Custom Vehicle",VLOOKUP($H85,Tbl_vehical_Settings,7,0),IF($G85="Custom Fuel",VLOOKUP($M85,Tbl_Fuel_Settings,7,0),VLOOKUP($H85,INDIRECT("Ref_EF_Public_Transport"&amp;"_"&amp;$D85),12,0)))))))</f>
        <v>#REF!</v>
      </c>
      <c r="AH85" s="60" t="str">
        <f t="array" ref="AH85">INDEX(Ref_Master_Unit_Table,MATCH($W85,REF_To_Unit,0),MATCH('Reference - Lookup and Unit'!$A$11,Ref_From_Units,0))</f>
        <v>#REF!</v>
      </c>
      <c r="AI85" s="60" t="str">
        <f t="array" ref="AI85">INDEX(Ref_Master_Unit_Table,MATCH(IF(AND($D85="UK",$G85="Vehicle Distance (e.g. Road Transport)"),$L85,IF(ISBLANK($O85),$L85,$O85)),Ref_From_Units,0),MATCH($X85,REF_To_Unit,0))</f>
        <v>#N/A</v>
      </c>
      <c r="AJ85" s="60" t="str">
        <f t="array" ref="AJ85">INDEX(Ref_Master_Unit_Table,MATCH($Z85,REF_To_Unit,0),MATCH('Reference - Lookup and Unit'!$A$11,Ref_From_Units,0))</f>
        <v>#REF!</v>
      </c>
      <c r="AK85" s="60" t="str">
        <f t="array" ref="AK85">INDEX(Ref_Master_Unit_Table,MATCH(IF(AND($D85="UK",$G85="Vehicle Distance (e.g. Road Transport)"),$L85,IF(ISBLANK($O85),$L85,$O85)),Ref_From_Units,0),MATCH($AA85,REF_To_Unit,0))</f>
        <v>#N/A</v>
      </c>
      <c r="AL85" s="60" t="str">
        <f t="array" ref="AL85">INDEX(Ref_Master_Unit_Table,MATCH($AC85,REF_To_Unit,0),MATCH('Reference - Lookup and Unit'!$A$11,Ref_From_Units,0))</f>
        <v>#REF!</v>
      </c>
      <c r="AM85" s="60" t="str">
        <f t="array" ref="AM85">INDEX(Ref_Master_Unit_Table,MATCH(IF(OR($G85="Fuel Use",$G85="Custom Fuel"),$O85,$L85),Ref_From_Units,0),MATCH($AD85,REF_To_Unit,0))</f>
        <v>#N/A</v>
      </c>
      <c r="AN85" s="60" t="str">
        <f t="array" ref="AN85">INDEX(Ref_Master_Unit_Table,MATCH($AF85,REF_To_Unit,0),MATCH('Reference - Lookup and Unit'!$A$11,Ref_From_Units,0))</f>
        <v>#REF!</v>
      </c>
      <c r="AO85" s="60" t="str">
        <f t="array" ref="AO85">INDEX(Ref_Master_Unit_Table,MATCH(IF(OR($G85="Fuel Use",$G85="Custom Fuel"),$O85,$L85),Ref_From_Units,0),MATCH($AD85,REF_To_Unit,0))</f>
        <v>#N/A</v>
      </c>
      <c r="AP85" s="60" t="str">
        <f>VLOOKUP("CO2",INDIRECT(IF(Setting_IPCC_GWP_VERSION="1995 IPCC Second Assessment Report (SAR)","Ref_EF_IPCC_GWP_95",IF(Setting_IPCC_GWP_VERSION="2001 IPCC Third Assessment Report (TAR)","Ref_EF_IPCC_GWP_2001","Ref_EF_IPCC_GWP_2007"))),2,0)</f>
        <v>1.0000000000</v>
      </c>
      <c r="AQ8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5" s="61" t="str">
        <f>VLOOKUP("Biofuel CO2",INDIRECT(IF(Setting_IPCC_GWP_VERSION="1995 IPCC Second Assessment Report (SAR)","Ref_EF_IPCC_GWP_95",IF(Setting_IPCC_GWP_VERSION="2001 IPCC Third Assessment Report (TAR)","Ref_EF_IPCC_GWP_2001","Ref_EF_IPCC_GWP_2007"))),2,0)</f>
        <v>1.0000000000</v>
      </c>
      <c r="AT85" s="62" t="str">
        <f t="shared" si="6"/>
        <v>Ref_DD_vehicle_Passenger_</v>
      </c>
      <c r="AU85" s="62" t="str">
        <f t="shared" si="7"/>
        <v>#REF!</v>
      </c>
      <c r="AV85" s="62" t="str">
        <f t="shared" si="8"/>
        <v>#REF!</v>
      </c>
      <c r="AW85" s="62" t="str">
        <f t="shared" si="9"/>
        <v>#REF!</v>
      </c>
      <c r="AX85" s="62" t="str">
        <f t="shared" si="10"/>
        <v>#REF!</v>
      </c>
      <c r="AY85" s="62" t="str">
        <f t="shared" si="11"/>
        <v>FALSE</v>
      </c>
      <c r="AZ85" s="62" t="str">
        <f t="shared" si="12"/>
        <v/>
      </c>
      <c r="BA85" s="62" t="str">
        <f t="shared" si="13"/>
        <v/>
      </c>
      <c r="BB85" s="62" t="str">
        <f t="shared" si="14"/>
        <v/>
      </c>
      <c r="BC85" s="62" t="str">
        <f t="shared" si="15"/>
        <v/>
      </c>
      <c r="BD85" s="62" t="str">
        <f t="shared" si="16"/>
        <v/>
      </c>
      <c r="BE85" s="62" t="str">
        <f t="shared" si="17"/>
        <v/>
      </c>
      <c r="BF85" s="62" t="str">
        <f t="shared" si="18"/>
        <v/>
      </c>
      <c r="BG85" s="62" t="str">
        <f t="shared" si="19"/>
        <v/>
      </c>
      <c r="BH85" s="62" t="str">
        <f t="shared" si="20"/>
        <v/>
      </c>
      <c r="BI85" s="62" t="str">
        <f t="shared" si="21"/>
        <v/>
      </c>
      <c r="BJ85" s="62" t="str">
        <f t="shared" si="22"/>
        <v/>
      </c>
      <c r="BK85" s="62" t="str">
        <f t="shared" si="23"/>
        <v/>
      </c>
      <c r="BL85" s="62" t="str">
        <f t="shared" si="24"/>
        <v/>
      </c>
      <c r="BM85" s="63" t="str">
        <f t="shared" si="25"/>
        <v/>
      </c>
      <c r="BN85" s="62" t="str">
        <f t="shared" si="26"/>
        <v/>
      </c>
      <c r="BO85" s="62" t="str">
        <f t="shared" si="27"/>
        <v/>
      </c>
      <c r="BP85" s="62" t="str">
        <f t="shared" si="28"/>
        <v/>
      </c>
      <c r="BQ85" s="62" t="str">
        <f t="shared" si="29"/>
        <v/>
      </c>
      <c r="BR85" s="62" t="str">
        <f t="shared" si="30"/>
        <v/>
      </c>
      <c r="BS85" s="62" t="str">
        <f t="shared" si="31"/>
        <v/>
      </c>
      <c r="BT85" s="62" t="str">
        <f t="shared" si="32"/>
        <v/>
      </c>
      <c r="BU85" s="62" t="str">
        <f t="shared" si="33"/>
        <v/>
      </c>
      <c r="BV85" s="62" t="str">
        <f t="shared" si="34"/>
        <v/>
      </c>
      <c r="BW85" s="62" t="str">
        <f t="shared" si="35"/>
        <v/>
      </c>
      <c r="BX85" s="62" t="str">
        <f t="shared" si="36"/>
        <v/>
      </c>
      <c r="BY85" s="62" t="str">
        <f t="shared" si="37"/>
        <v/>
      </c>
      <c r="BZ85" s="62" t="str">
        <f t="shared" si="38"/>
        <v/>
      </c>
      <c r="CA85" s="62" t="str">
        <f t="shared" si="39"/>
        <v/>
      </c>
      <c r="CB85" s="62" t="str">
        <f t="shared" si="40"/>
        <v/>
      </c>
      <c r="CC85" s="62" t="str">
        <f t="shared" si="41"/>
        <v/>
      </c>
      <c r="CD85" s="62" t="str">
        <f t="shared" si="42"/>
        <v/>
      </c>
      <c r="CE85" s="62" t="str">
        <f t="shared" si="43"/>
        <v/>
      </c>
      <c r="CF85" s="62" t="str">
        <f t="shared" si="44"/>
        <v/>
      </c>
      <c r="CG85" s="62" t="str">
        <f t="shared" si="45"/>
        <v/>
      </c>
      <c r="CH85" s="62" t="str">
        <f t="shared" si="46"/>
        <v/>
      </c>
      <c r="CI85" s="62" t="str">
        <f t="shared" si="47"/>
        <v/>
      </c>
      <c r="CJ85" s="62" t="str">
        <f t="shared" si="48"/>
        <v/>
      </c>
      <c r="CK85" s="62" t="str">
        <f t="shared" si="49"/>
        <v/>
      </c>
      <c r="CL85" s="62" t="str">
        <f t="shared" si="50"/>
        <v/>
      </c>
      <c r="CM85" s="62" t="str">
        <f t="shared" si="51"/>
        <v/>
      </c>
      <c r="CN85" s="62" t="str">
        <f t="shared" si="52"/>
        <v/>
      </c>
      <c r="CO85" s="62" t="str">
        <f t="shared" si="53"/>
        <v/>
      </c>
      <c r="CP85" s="64" t="str">
        <f t="shared" si="54"/>
        <v>Ref_DD_DistanceUnit</v>
      </c>
      <c r="CQ85" s="62" t="str">
        <f t="shared" si="55"/>
        <v/>
      </c>
      <c r="CR85" s="64" t="str">
        <f t="shared" si="56"/>
        <v/>
      </c>
      <c r="CS85" s="65"/>
      <c r="CT85" s="8"/>
      <c r="CU85" s="8"/>
      <c r="CV85" s="8"/>
      <c r="CW85" s="8"/>
      <c r="CX85" s="8"/>
      <c r="CY85" s="8"/>
      <c r="CZ85" s="8"/>
      <c r="DA85" s="8"/>
      <c r="DB85" s="8"/>
      <c r="DC85" s="8"/>
      <c r="DD85" s="8"/>
      <c r="DE85" s="8"/>
      <c r="DF85" s="8"/>
      <c r="DG85" s="8"/>
      <c r="DH85" s="8"/>
      <c r="DI85" s="8"/>
      <c r="DJ85" s="8"/>
      <c r="DK85" s="8"/>
      <c r="DL85" s="8"/>
    </row>
    <row r="86" ht="18.0" customHeight="1">
      <c r="A86" s="8"/>
      <c r="B86" s="87"/>
      <c r="C86" s="79"/>
      <c r="D86" s="79"/>
      <c r="E86" s="79"/>
      <c r="F86" s="79"/>
      <c r="G86" s="79"/>
      <c r="H86" s="79"/>
      <c r="I86" s="80"/>
      <c r="J86" s="80"/>
      <c r="K86" s="80"/>
      <c r="L86" s="79"/>
      <c r="M86" s="79"/>
      <c r="N86" s="80"/>
      <c r="O86" s="79"/>
      <c r="P86" s="81"/>
      <c r="Q86" s="82" t="str">
        <f t="shared" si="1"/>
        <v/>
      </c>
      <c r="R86" s="82" t="str">
        <f t="shared" si="2"/>
        <v/>
      </c>
      <c r="S86" s="82" t="str">
        <f t="shared" si="3"/>
        <v/>
      </c>
      <c r="T86" s="82" t="str">
        <f t="shared" si="4"/>
        <v>0</v>
      </c>
      <c r="U86" s="83" t="str">
        <f t="shared" si="5"/>
        <v/>
      </c>
      <c r="V86" s="60" t="str">
        <f>IF(OR($G86="Fuel Use",$G86="Fuel Use and Vehicle Distance"),VLOOKUP($M86,INDIRECT("Ref_EF_ByFuel"&amp;"_"&amp;$D86),3,0),IF(AND($G86="Vehicle Distance (e.g. Road Transport)",$D86="UK"),VLOOKUP($H86,Ref_EF_Vehicle_Distance_UK,3,0),IF(AND($G86="Vehicle Distance (e.g. Road Transport)",OR($D86="US",$D86="Other")),VLOOKUP($H86,INDIRECT("Ref_EF_Vehicle_Distance"&amp;"_"&amp;$D86),15,0),IF(AND($G86="Vehicle Distance (e.g. Road Transport)",ISBLANK($N86),ISBLANK($O86)),VLOOKUP($H86,INDIRECT("Ref_EF_Vehicle_Distance"&amp;"_"&amp;$D86),15,0),IF($G86="Weight Distance (e.g. Freight Transport)",VLOOKUP($H86,INDIRECT("Ref_EF_Weight_Distance"&amp;"_"&amp;$D86),3,0),IF($G86="Custom Vehicle",VLOOKUP($H86,Tbl_vehical_Settings,2,0),IF($G86="Custom Fuel",VLOOKUP($M86,Tbl_Fuel_Settings,2,0),$AU86)))))))</f>
        <v>#REF!</v>
      </c>
      <c r="W86" s="60" t="str">
        <f>IF(OR($G86="Fuel Use",$G86="Fuel Use and Vehicle Distance"),VLOOKUP($M86,INDIRECT("Ref_EF_ByFuel"&amp;"_"&amp;$D86),5,0),IF(AND($G86="Vehicle Distance (e.g. Road Transport)",$D86="UK"),VLOOKUP($H86,Ref_EF_Vehicle_Distance_UK,5,0),IF(AND($G86="Vehicle Distance (e.g. Road Transport)",OR($D86="US",$D86="Other")),VLOOKUP($H86,INDIRECT("Ref_EF_Vehicle_Distance"&amp;"_"&amp;$D86),17,0),IF(AND($G86="Vehicle Distance (e.g. Road Transport)",ISBLANK($N86),ISBLANK($O86)),VLOOKUP($H86,INDIRECT("Ref_EF_Vehicle_Distance"&amp;"_"&amp;$D86),17,0),IF($G86="Weight Distance (e.g. Freight Transport)",VLOOKUP($H86,INDIRECT("Ref_EF_Weight_Distance"&amp;"_"&amp;$D86),5,0),IF($G86="Custom Vehicle",VLOOKUP($H86,Tbl_vehical_Settings,6,0),IF($G86="Custom Fuel",VLOOKUP($M86,Tbl_Fuel_Settings,6,0),$AV86)))))))</f>
        <v>#REF!</v>
      </c>
      <c r="X86" s="60" t="str">
        <f>IF(OR($G86="Fuel Use",$G86="Fuel Use and Vehicle Distance"),VLOOKUP($M86,INDIRECT("Ref_EF_ByFuel"&amp;"_"&amp;$D86),6,0),IF(AND($G86="Vehicle Distance (e.g. Road Transport)",$D86="UK"),VLOOKUP($H86,Ref_EF_Vehicle_Distance_UK,6,0),IF(AND($G86="Vehicle Distance (e.g. Road Transport)",OR($D86="US",$D86="Other")),VLOOKUP($H86,INDIRECT("Ref_EF_Vehicle_Distance"&amp;"_"&amp;$D86),18,0),IF(AND($G86="Vehicle Distance (e.g. Road Transport)",ISBLANK($N86),ISBLANK($O86)),VLOOKUP($H86,INDIRECT("Ref_EF_Vehicle_Distance"&amp;"_"&amp;$D86),18,0),IF($G86="Weight Distance (e.g. Freight Transport)",VLOOKUP($H86,INDIRECT("Ref_EF_Weight_Distance"&amp;"_"&amp;$D86),6,0),IF($G86="Custom Vehicle",VLOOKUP($H86,Tbl_vehical_Settings,7,0),IF($G86="Custom Fuel",VLOOKUP($M86,Tbl_Fuel_Settings,7,0),$AW86)))))))</f>
        <v>#REF!</v>
      </c>
      <c r="Y86" s="60" t="str">
        <f>IF(OR($G86="Fuel Use",$G86="Fuel Use and Vehicle Distance"),VLOOKUP($M86,INDIRECT("Ref_EF_ByFuel"&amp;"_"&amp;$D86),4,0),IF(AND($G86="Vehicle Distance (e.g. Road Transport)",$D86="UK"),VLOOKUP($H86,Ref_EF_Vehicle_Distance_UK,4,0),IF(AND($G86="Vehicle Distance (e.g. Road Transport)",OR($D86="US",$D86="Other")),VLOOKUP($H86,INDIRECT("Ref_EF_Vehicle_Distance"&amp;"_"&amp;$D86),16,0),IF(AND($G86="Vehicle Distance (e.g. Road Transport)",ISBLANK($N86),ISBLANK($O86)),VLOOKUP($H86,INDIRECT("Ref_EF_Vehicle_Distance"&amp;"_"&amp;$D86),16,0),IF($G86="Weight Distance (e.g. Freight Transport)",VLOOKUP($H86,INDIRECT("Ref_EF_Weight_Distance"&amp;"_"&amp;$D86),4,0),IF($G86="Custom Vehicle",VLOOKUP($H86,Tbl_vehical_Settings,5,0),IF($G86="Custom Fuel",VLOOKUP($M86,Tbl_Fuel_Settings,5,0),$AX86)))))))</f>
        <v>#REF!</v>
      </c>
      <c r="Z86" s="60" t="str">
        <f>IF(OR($G86="Fuel Use",$G86="Fuel Use and Vehicle Distance"),VLOOKUP($M86,INDIRECT("Ref_EF_ByFuel"&amp;"_"&amp;$D86),5,0),IF(AND($G86="Vehicle Distance (e.g. Road Transport)",$D86="UK"),VLOOKUP($H86,Ref_EF_Vehicle_Distance_UK,5,0),IF(AND($G86="Vehicle Distance (e.g. Road Transport)",OR($D86="US",$D86="Other")),VLOOKUP($H86,INDIRECT("Ref_EF_Vehicle_Distance"&amp;"_"&amp;$D86),17,0),IF(AND($G86="Vehicle Distance (e.g. Road Transport)",ISBLANK($N86),ISBLANK($O86)),VLOOKUP($H86,INDIRECT("Ref_EF_Vehicle_Distance"&amp;"_"&amp;$D86),17,0),IF($G86="Weight Distance (e.g. Freight Transport)",VLOOKUP($H86,INDIRECT("Ref_EF_Weight_Distance"&amp;"_"&amp;$D86),5,0),IF($G86="Custom Vehicle",VLOOKUP($H86,Tbl_vehical_Settings,6,0),IF($G86="Custom Fuel",VLOOKUP($M86,Tbl_Fuel_Settings,6,0),$AV86)))))))</f>
        <v>#REF!</v>
      </c>
      <c r="AA86" s="60" t="str">
        <f>IF(OR($G86="Fuel Use",$G86="Fuel Use and Vehicle Distance"),VLOOKUP($M86,INDIRECT("Ref_EF_ByFuel"&amp;"_"&amp;$D86),6,0),IF(AND($G86="Vehicle Distance (e.g. Road Transport)",$D86="UK"),VLOOKUP($H86,Ref_EF_Vehicle_Distance_UK,6,0),IF(AND($G86="Vehicle Distance (e.g. Road Transport)",OR($D86="US",$D86="Other")),VLOOKUP($H86,INDIRECT("Ref_EF_Vehicle_Distance"&amp;"_"&amp;$D86),18,0),IF(AND($G86="Vehicle Distance (e.g. Road Transport)",ISBLANK($N86),ISBLANK($O86)),VLOOKUP($H86,INDIRECT("Ref_EF_Vehicle_Distance"&amp;"_"&amp;$D86),18,0),IF($G86="Weight Distance (e.g. Freight Transport)",VLOOKUP($H86,INDIRECT("Ref_EF_Weight_Distance"&amp;"_"&amp;$D86),6,0),IF($G86="Custom Vehicle",VLOOKUP($H86,Tbl_vehical_Settings,7,0),IF($G86="Custom Fuel",VLOOKUP($M86,Tbl_Fuel_Settings,7,0),$AW86)))))))</f>
        <v>#REF!</v>
      </c>
      <c r="AB86" s="60" t="str">
        <f>IF($G86="Fuel Use",VLOOKUP($H86,INDIRECT("Ref_EF_ByFuel_CH4"&amp;"_"&amp;$D86),3,0),
IF($G86="Fuel Use and Vehicle Distance",VLOOKUP($H86,INDIRECT("Ref_EF_Vehicle_Distance"&amp;"_"&amp;$D86),3,0),IF($G86="Vehicle Distance (e.g. Road Transport)",VLOOKUP($H86,INDIRECT("Ref_EF_Vehicle_Distance"&amp;"_"&amp;$D86),IF($D86="UK",7,3),0),IF($G86="Weight Distance (e.g. Freight Transport)",VLOOKUP(VLOOKUP($H86,INDIRECT("Ref_EF_Weight_Distance"&amp;"_"&amp;$D86),8,0),INDIRECT("Ref_EF_Weight_Distance_CH4"&amp;"_"&amp;$D86),3,0),IF($G86="Custom Vehicle",VLOOKUP($H86,Tbl_vehical_Settings,3,0),IF($G86="Custom Fuel",VLOOKUP($M86,Tbl_Fuel_Settings,3,0),VLOOKUP($H86,INDIRECT("Ref_EF_Public_Transport"&amp;"_"&amp;$D86),7,0)))))))</f>
        <v>#REF!</v>
      </c>
      <c r="AC86" s="60" t="str">
        <f>IF($G86="Fuel Use",VLOOKUP($H86,INDIRECT("Ref_EF_ByFuel_CH4"&amp;"_"&amp;$D86),4,0),
IF($G86="Fuel Use and Vehicle Distance",VLOOKUP($H86,INDIRECT("Ref_EF_Vehicle_Distance"&amp;"_"&amp;$D86),4,0),IF($G86="Vehicle Distance (e.g. Road Transport)",VLOOKUP($H86,INDIRECT("Ref_EF_Vehicle_Distance"&amp;"_"&amp;$D86),IF($D86="UK",8,4),0),IF($G86="Weight Distance (e.g. Freight Transport)",VLOOKUP(VLOOKUP($H86,INDIRECT("Ref_EF_Weight_Distance"&amp;"_"&amp;$D86),8,0),INDIRECT("Ref_EF_Weight_Distance_CH4"&amp;"_"&amp;$D86),4,0),IF($G86="Custom Vehicle",VLOOKUP($H86,Tbl_vehical_Settings,6,0),IF($G86="Custom Fuel",VLOOKUP($M86,Tbl_Fuel_Settings,6,0),VLOOKUP($H86,INDIRECT("Ref_EF_Public_Transport"&amp;"_"&amp;$D86),8,0)))))))</f>
        <v>#REF!</v>
      </c>
      <c r="AD86" s="60" t="str">
        <f>IF($G86="Fuel Use",VLOOKUP($H86,INDIRECT("Ref_EF_ByFuel_CH4"&amp;"_"&amp;$D86),5,0),
IF($G86="Fuel Use and Vehicle Distance",VLOOKUP($H86,INDIRECT("Ref_EF_Vehicle_Distance"&amp;"_"&amp;$D86),5,0),IF($G86="Vehicle Distance (e.g. Road Transport)",VLOOKUP($H86,INDIRECT("Ref_EF_Vehicle_Distance"&amp;"_"&amp;$D86),IF($D86="UK",9,5),0),IF($G86="Weight Distance (e.g. Freight Transport)",VLOOKUP(VLOOKUP($H86,INDIRECT("Ref_EF_Weight_Distance"&amp;"_"&amp;$D86),8,0),INDIRECT("Ref_EF_Weight_Distance_CH4"&amp;"_"&amp;$D86),5,0),IF($G86="Custom Vehicle",VLOOKUP($H86,Tbl_vehical_Settings,7,0),IF($G86="Custom Fuel",VLOOKUP($M86,Tbl_Fuel_Settings,7,0),VLOOKUP($H86,INDIRECT("Ref_EF_Public_Transport"&amp;"_"&amp;$D86),9,0)))))))</f>
        <v>#REF!</v>
      </c>
      <c r="AE86" s="60" t="str">
        <f>IF($G86="Fuel Use",VLOOKUP($H86,INDIRECT("Ref_EF_ByFuel_CH4"&amp;"_"&amp;$D86),6,0),
IF($G86="Fuel Use and Vehicle Distance",VLOOKUP($H86,INDIRECT("Ref_EF_Vehicle_Distance"&amp;"_"&amp;$D86),6,0),IF($G86="Vehicle Distance (e.g. Road Transport)",VLOOKUP($H86,INDIRECT("Ref_EF_Vehicle_Distance"&amp;"_"&amp;$D86),IF($D86="UK",10,6),0),IF($G86="Weight Distance (e.g. Freight Transport)",VLOOKUP(VLOOKUP($H86,INDIRECT("Ref_EF_Weight_Distance"&amp;"_"&amp;$D86),8,0),INDIRECT("Ref_EF_Weight_Distance_CH4"&amp;"_"&amp;$D86),6,0),IF($G86="Custom Vehicle",VLOOKUP($H86,Tbl_vehical_Settings,4,0),IF($G86="Custom Fuel",VLOOKUP($M86,Tbl_Fuel_Settings,4,0),VLOOKUP($H86,INDIRECT("Ref_EF_Public_Transport"&amp;"_"&amp;$D86),10,0)))))))</f>
        <v>#REF!</v>
      </c>
      <c r="AF86" s="60" t="str">
        <f>IF($G86="Fuel Use",VLOOKUP($H86,INDIRECT("Ref_EF_ByFuel_CH4"&amp;"_"&amp;$D86),7,0),
IF($G86="Fuel Use and Vehicle Distance",VLOOKUP($H86,INDIRECT("Ref_EF_Vehicle_Distance"&amp;"_"&amp;$D86),7,0),IF($G86="Vehicle Distance (e.g. Road Transport)",VLOOKUP($H86,INDIRECT("Ref_EF_Vehicle_Distance"&amp;"_"&amp;$D86),IF($D86="UK",11,7),0),IF($G86="Weight Distance (e.g. Freight Transport)",VLOOKUP(VLOOKUP($H86,INDIRECT("Ref_EF_Weight_Distance"&amp;"_"&amp;$D86),8,0),INDIRECT("Ref_EF_Weight_Distance_CH4"&amp;"_"&amp;$D86),7,0),IF($G86="Custom Vehicle",VLOOKUP($H86,Tbl_vehical_Settings,6,0),IF($G86="Custom Fuel",VLOOKUP($M86,Tbl_Fuel_Settings,6,0),VLOOKUP($H86,INDIRECT("Ref_EF_Public_Transport"&amp;"_"&amp;$D86),11,0)))))))</f>
        <v>#REF!</v>
      </c>
      <c r="AG86" s="60" t="str">
        <f>IF($G86="Fuel Use",VLOOKUP($H86,INDIRECT("Ref_EF_ByFuel_CH4"&amp;"_"&amp;$D86),8,0),
IF($G86="Fuel Use and Vehicle Distance",VLOOKUP($H86,INDIRECT("Ref_EF_Vehicle_Distance"&amp;"_"&amp;$D86),8,0),IF($G86="Vehicle Distance (e.g. Road Transport)",VLOOKUP($H86,INDIRECT("Ref_EF_Vehicle_Distance"&amp;"_"&amp;$D86),IF($D86="UK",12,8),0),IF($G86="Weight Distance (e.g. Freight Transport)",VLOOKUP(VLOOKUP($H86,INDIRECT("Ref_EF_Weight_Distance"&amp;"_"&amp;$D86),8,0),INDIRECT("Ref_EF_Weight_Distance_CH4"&amp;"_"&amp;$D86),8,0),IF($G86="Custom Vehicle",VLOOKUP($H86,Tbl_vehical_Settings,7,0),IF($G86="Custom Fuel",VLOOKUP($M86,Tbl_Fuel_Settings,7,0),VLOOKUP($H86,INDIRECT("Ref_EF_Public_Transport"&amp;"_"&amp;$D86),12,0)))))))</f>
        <v>#REF!</v>
      </c>
      <c r="AH86" s="60" t="str">
        <f t="array" ref="AH86">INDEX(Ref_Master_Unit_Table,MATCH($W86,REF_To_Unit,0),MATCH('Reference - Lookup and Unit'!$A$11,Ref_From_Units,0))</f>
        <v>#REF!</v>
      </c>
      <c r="AI86" s="60" t="str">
        <f t="array" ref="AI86">INDEX(Ref_Master_Unit_Table,MATCH(IF(AND($D86="UK",$G86="Vehicle Distance (e.g. Road Transport)"),$L86,IF(ISBLANK($O86),$L86,$O86)),Ref_From_Units,0),MATCH($X86,REF_To_Unit,0))</f>
        <v>#N/A</v>
      </c>
      <c r="AJ86" s="60" t="str">
        <f t="array" ref="AJ86">INDEX(Ref_Master_Unit_Table,MATCH($Z86,REF_To_Unit,0),MATCH('Reference - Lookup and Unit'!$A$11,Ref_From_Units,0))</f>
        <v>#REF!</v>
      </c>
      <c r="AK86" s="60" t="str">
        <f t="array" ref="AK86">INDEX(Ref_Master_Unit_Table,MATCH(IF(AND($D86="UK",$G86="Vehicle Distance (e.g. Road Transport)"),$L86,IF(ISBLANK($O86),$L86,$O86)),Ref_From_Units,0),MATCH($AA86,REF_To_Unit,0))</f>
        <v>#N/A</v>
      </c>
      <c r="AL86" s="60" t="str">
        <f t="array" ref="AL86">INDEX(Ref_Master_Unit_Table,MATCH($AC86,REF_To_Unit,0),MATCH('Reference - Lookup and Unit'!$A$11,Ref_From_Units,0))</f>
        <v>#REF!</v>
      </c>
      <c r="AM86" s="60" t="str">
        <f t="array" ref="AM86">INDEX(Ref_Master_Unit_Table,MATCH(IF(OR($G86="Fuel Use",$G86="Custom Fuel"),$O86,$L86),Ref_From_Units,0),MATCH($AD86,REF_To_Unit,0))</f>
        <v>#N/A</v>
      </c>
      <c r="AN86" s="60" t="str">
        <f t="array" ref="AN86">INDEX(Ref_Master_Unit_Table,MATCH($AF86,REF_To_Unit,0),MATCH('Reference - Lookup and Unit'!$A$11,Ref_From_Units,0))</f>
        <v>#REF!</v>
      </c>
      <c r="AO86" s="60" t="str">
        <f t="array" ref="AO86">INDEX(Ref_Master_Unit_Table,MATCH(IF(OR($G86="Fuel Use",$G86="Custom Fuel"),$O86,$L86),Ref_From_Units,0),MATCH($AD86,REF_To_Unit,0))</f>
        <v>#N/A</v>
      </c>
      <c r="AP86" s="60" t="str">
        <f>VLOOKUP("CO2",INDIRECT(IF(Setting_IPCC_GWP_VERSION="1995 IPCC Second Assessment Report (SAR)","Ref_EF_IPCC_GWP_95",IF(Setting_IPCC_GWP_VERSION="2001 IPCC Third Assessment Report (TAR)","Ref_EF_IPCC_GWP_2001","Ref_EF_IPCC_GWP_2007"))),2,0)</f>
        <v>1.0000000000</v>
      </c>
      <c r="AQ8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6" s="61" t="str">
        <f>VLOOKUP("Biofuel CO2",INDIRECT(IF(Setting_IPCC_GWP_VERSION="1995 IPCC Second Assessment Report (SAR)","Ref_EF_IPCC_GWP_95",IF(Setting_IPCC_GWP_VERSION="2001 IPCC Third Assessment Report (TAR)","Ref_EF_IPCC_GWP_2001","Ref_EF_IPCC_GWP_2007"))),2,0)</f>
        <v>1.0000000000</v>
      </c>
      <c r="AT86" s="62" t="str">
        <f t="shared" si="6"/>
        <v>Ref_DD_vehicle_Passenger_</v>
      </c>
      <c r="AU86" s="62" t="str">
        <f t="shared" si="7"/>
        <v>#REF!</v>
      </c>
      <c r="AV86" s="62" t="str">
        <f t="shared" si="8"/>
        <v>#REF!</v>
      </c>
      <c r="AW86" s="62" t="str">
        <f t="shared" si="9"/>
        <v>#REF!</v>
      </c>
      <c r="AX86" s="62" t="str">
        <f t="shared" si="10"/>
        <v>#REF!</v>
      </c>
      <c r="AY86" s="62" t="str">
        <f t="shared" si="11"/>
        <v>FALSE</v>
      </c>
      <c r="AZ86" s="62" t="str">
        <f t="shared" si="12"/>
        <v/>
      </c>
      <c r="BA86" s="62" t="str">
        <f t="shared" si="13"/>
        <v/>
      </c>
      <c r="BB86" s="62" t="str">
        <f t="shared" si="14"/>
        <v/>
      </c>
      <c r="BC86" s="62" t="str">
        <f t="shared" si="15"/>
        <v/>
      </c>
      <c r="BD86" s="62" t="str">
        <f t="shared" si="16"/>
        <v/>
      </c>
      <c r="BE86" s="62" t="str">
        <f t="shared" si="17"/>
        <v/>
      </c>
      <c r="BF86" s="62" t="str">
        <f t="shared" si="18"/>
        <v/>
      </c>
      <c r="BG86" s="62" t="str">
        <f t="shared" si="19"/>
        <v/>
      </c>
      <c r="BH86" s="62" t="str">
        <f t="shared" si="20"/>
        <v/>
      </c>
      <c r="BI86" s="62" t="str">
        <f t="shared" si="21"/>
        <v/>
      </c>
      <c r="BJ86" s="62" t="str">
        <f t="shared" si="22"/>
        <v/>
      </c>
      <c r="BK86" s="62" t="str">
        <f t="shared" si="23"/>
        <v/>
      </c>
      <c r="BL86" s="62" t="str">
        <f t="shared" si="24"/>
        <v/>
      </c>
      <c r="BM86" s="63" t="str">
        <f t="shared" si="25"/>
        <v/>
      </c>
      <c r="BN86" s="62" t="str">
        <f t="shared" si="26"/>
        <v/>
      </c>
      <c r="BO86" s="62" t="str">
        <f t="shared" si="27"/>
        <v/>
      </c>
      <c r="BP86" s="62" t="str">
        <f t="shared" si="28"/>
        <v/>
      </c>
      <c r="BQ86" s="62" t="str">
        <f t="shared" si="29"/>
        <v/>
      </c>
      <c r="BR86" s="62" t="str">
        <f t="shared" si="30"/>
        <v/>
      </c>
      <c r="BS86" s="62" t="str">
        <f t="shared" si="31"/>
        <v/>
      </c>
      <c r="BT86" s="62" t="str">
        <f t="shared" si="32"/>
        <v/>
      </c>
      <c r="BU86" s="62" t="str">
        <f t="shared" si="33"/>
        <v/>
      </c>
      <c r="BV86" s="62" t="str">
        <f t="shared" si="34"/>
        <v/>
      </c>
      <c r="BW86" s="62" t="str">
        <f t="shared" si="35"/>
        <v/>
      </c>
      <c r="BX86" s="62" t="str">
        <f t="shared" si="36"/>
        <v/>
      </c>
      <c r="BY86" s="62" t="str">
        <f t="shared" si="37"/>
        <v/>
      </c>
      <c r="BZ86" s="62" t="str">
        <f t="shared" si="38"/>
        <v/>
      </c>
      <c r="CA86" s="62" t="str">
        <f t="shared" si="39"/>
        <v/>
      </c>
      <c r="CB86" s="62" t="str">
        <f t="shared" si="40"/>
        <v/>
      </c>
      <c r="CC86" s="62" t="str">
        <f t="shared" si="41"/>
        <v/>
      </c>
      <c r="CD86" s="62" t="str">
        <f t="shared" si="42"/>
        <v/>
      </c>
      <c r="CE86" s="62" t="str">
        <f t="shared" si="43"/>
        <v/>
      </c>
      <c r="CF86" s="62" t="str">
        <f t="shared" si="44"/>
        <v/>
      </c>
      <c r="CG86" s="62" t="str">
        <f t="shared" si="45"/>
        <v/>
      </c>
      <c r="CH86" s="62" t="str">
        <f t="shared" si="46"/>
        <v/>
      </c>
      <c r="CI86" s="62" t="str">
        <f t="shared" si="47"/>
        <v/>
      </c>
      <c r="CJ86" s="62" t="str">
        <f t="shared" si="48"/>
        <v/>
      </c>
      <c r="CK86" s="62" t="str">
        <f t="shared" si="49"/>
        <v/>
      </c>
      <c r="CL86" s="62" t="str">
        <f t="shared" si="50"/>
        <v/>
      </c>
      <c r="CM86" s="62" t="str">
        <f t="shared" si="51"/>
        <v/>
      </c>
      <c r="CN86" s="62" t="str">
        <f t="shared" si="52"/>
        <v/>
      </c>
      <c r="CO86" s="62" t="str">
        <f t="shared" si="53"/>
        <v/>
      </c>
      <c r="CP86" s="64" t="str">
        <f t="shared" si="54"/>
        <v>Ref_DD_DistanceUnit</v>
      </c>
      <c r="CQ86" s="62" t="str">
        <f t="shared" si="55"/>
        <v/>
      </c>
      <c r="CR86" s="64" t="str">
        <f t="shared" si="56"/>
        <v/>
      </c>
      <c r="CS86" s="65"/>
      <c r="CT86" s="8"/>
      <c r="CU86" s="8"/>
      <c r="CV86" s="8"/>
      <c r="CW86" s="8"/>
      <c r="CX86" s="8"/>
      <c r="CY86" s="8"/>
      <c r="CZ86" s="8"/>
      <c r="DA86" s="8"/>
      <c r="DB86" s="8"/>
      <c r="DC86" s="8"/>
      <c r="DD86" s="8"/>
      <c r="DE86" s="8"/>
      <c r="DF86" s="8"/>
      <c r="DG86" s="8"/>
      <c r="DH86" s="8"/>
      <c r="DI86" s="8"/>
      <c r="DJ86" s="8"/>
      <c r="DK86" s="8"/>
      <c r="DL86" s="8"/>
    </row>
    <row r="87" ht="18.0" customHeight="1">
      <c r="A87" s="8"/>
      <c r="B87" s="87"/>
      <c r="C87" s="79"/>
      <c r="D87" s="79"/>
      <c r="E87" s="79"/>
      <c r="F87" s="79"/>
      <c r="G87" s="79"/>
      <c r="H87" s="79"/>
      <c r="I87" s="80"/>
      <c r="J87" s="80"/>
      <c r="K87" s="80"/>
      <c r="L87" s="79"/>
      <c r="M87" s="79"/>
      <c r="N87" s="80"/>
      <c r="O87" s="79"/>
      <c r="P87" s="81"/>
      <c r="Q87" s="82" t="str">
        <f t="shared" si="1"/>
        <v/>
      </c>
      <c r="R87" s="82" t="str">
        <f t="shared" si="2"/>
        <v/>
      </c>
      <c r="S87" s="82" t="str">
        <f t="shared" si="3"/>
        <v/>
      </c>
      <c r="T87" s="82" t="str">
        <f t="shared" si="4"/>
        <v>0</v>
      </c>
      <c r="U87" s="83" t="str">
        <f t="shared" si="5"/>
        <v/>
      </c>
      <c r="V87" s="60" t="str">
        <f>IF(OR($G87="Fuel Use",$G87="Fuel Use and Vehicle Distance"),VLOOKUP($M87,INDIRECT("Ref_EF_ByFuel"&amp;"_"&amp;$D87),3,0),IF(AND($G87="Vehicle Distance (e.g. Road Transport)",$D87="UK"),VLOOKUP($H87,Ref_EF_Vehicle_Distance_UK,3,0),IF(AND($G87="Vehicle Distance (e.g. Road Transport)",OR($D87="US",$D87="Other")),VLOOKUP($H87,INDIRECT("Ref_EF_Vehicle_Distance"&amp;"_"&amp;$D87),15,0),IF(AND($G87="Vehicle Distance (e.g. Road Transport)",ISBLANK($N87),ISBLANK($O87)),VLOOKUP($H87,INDIRECT("Ref_EF_Vehicle_Distance"&amp;"_"&amp;$D87),15,0),IF($G87="Weight Distance (e.g. Freight Transport)",VLOOKUP($H87,INDIRECT("Ref_EF_Weight_Distance"&amp;"_"&amp;$D87),3,0),IF($G87="Custom Vehicle",VLOOKUP($H87,Tbl_vehical_Settings,2,0),IF($G87="Custom Fuel",VLOOKUP($M87,Tbl_Fuel_Settings,2,0),$AU87)))))))</f>
        <v>#REF!</v>
      </c>
      <c r="W87" s="60" t="str">
        <f>IF(OR($G87="Fuel Use",$G87="Fuel Use and Vehicle Distance"),VLOOKUP($M87,INDIRECT("Ref_EF_ByFuel"&amp;"_"&amp;$D87),5,0),IF(AND($G87="Vehicle Distance (e.g. Road Transport)",$D87="UK"),VLOOKUP($H87,Ref_EF_Vehicle_Distance_UK,5,0),IF(AND($G87="Vehicle Distance (e.g. Road Transport)",OR($D87="US",$D87="Other")),VLOOKUP($H87,INDIRECT("Ref_EF_Vehicle_Distance"&amp;"_"&amp;$D87),17,0),IF(AND($G87="Vehicle Distance (e.g. Road Transport)",ISBLANK($N87),ISBLANK($O87)),VLOOKUP($H87,INDIRECT("Ref_EF_Vehicle_Distance"&amp;"_"&amp;$D87),17,0),IF($G87="Weight Distance (e.g. Freight Transport)",VLOOKUP($H87,INDIRECT("Ref_EF_Weight_Distance"&amp;"_"&amp;$D87),5,0),IF($G87="Custom Vehicle",VLOOKUP($H87,Tbl_vehical_Settings,6,0),IF($G87="Custom Fuel",VLOOKUP($M87,Tbl_Fuel_Settings,6,0),$AV87)))))))</f>
        <v>#REF!</v>
      </c>
      <c r="X87" s="60" t="str">
        <f>IF(OR($G87="Fuel Use",$G87="Fuel Use and Vehicle Distance"),VLOOKUP($M87,INDIRECT("Ref_EF_ByFuel"&amp;"_"&amp;$D87),6,0),IF(AND($G87="Vehicle Distance (e.g. Road Transport)",$D87="UK"),VLOOKUP($H87,Ref_EF_Vehicle_Distance_UK,6,0),IF(AND($G87="Vehicle Distance (e.g. Road Transport)",OR($D87="US",$D87="Other")),VLOOKUP($H87,INDIRECT("Ref_EF_Vehicle_Distance"&amp;"_"&amp;$D87),18,0),IF(AND($G87="Vehicle Distance (e.g. Road Transport)",ISBLANK($N87),ISBLANK($O87)),VLOOKUP($H87,INDIRECT("Ref_EF_Vehicle_Distance"&amp;"_"&amp;$D87),18,0),IF($G87="Weight Distance (e.g. Freight Transport)",VLOOKUP($H87,INDIRECT("Ref_EF_Weight_Distance"&amp;"_"&amp;$D87),6,0),IF($G87="Custom Vehicle",VLOOKUP($H87,Tbl_vehical_Settings,7,0),IF($G87="Custom Fuel",VLOOKUP($M87,Tbl_Fuel_Settings,7,0),$AW87)))))))</f>
        <v>#REF!</v>
      </c>
      <c r="Y87" s="60" t="str">
        <f>IF(OR($G87="Fuel Use",$G87="Fuel Use and Vehicle Distance"),VLOOKUP($M87,INDIRECT("Ref_EF_ByFuel"&amp;"_"&amp;$D87),4,0),IF(AND($G87="Vehicle Distance (e.g. Road Transport)",$D87="UK"),VLOOKUP($H87,Ref_EF_Vehicle_Distance_UK,4,0),IF(AND($G87="Vehicle Distance (e.g. Road Transport)",OR($D87="US",$D87="Other")),VLOOKUP($H87,INDIRECT("Ref_EF_Vehicle_Distance"&amp;"_"&amp;$D87),16,0),IF(AND($G87="Vehicle Distance (e.g. Road Transport)",ISBLANK($N87),ISBLANK($O87)),VLOOKUP($H87,INDIRECT("Ref_EF_Vehicle_Distance"&amp;"_"&amp;$D87),16,0),IF($G87="Weight Distance (e.g. Freight Transport)",VLOOKUP($H87,INDIRECT("Ref_EF_Weight_Distance"&amp;"_"&amp;$D87),4,0),IF($G87="Custom Vehicle",VLOOKUP($H87,Tbl_vehical_Settings,5,0),IF($G87="Custom Fuel",VLOOKUP($M87,Tbl_Fuel_Settings,5,0),$AX87)))))))</f>
        <v>#REF!</v>
      </c>
      <c r="Z87" s="60" t="str">
        <f>IF(OR($G87="Fuel Use",$G87="Fuel Use and Vehicle Distance"),VLOOKUP($M87,INDIRECT("Ref_EF_ByFuel"&amp;"_"&amp;$D87),5,0),IF(AND($G87="Vehicle Distance (e.g. Road Transport)",$D87="UK"),VLOOKUP($H87,Ref_EF_Vehicle_Distance_UK,5,0),IF(AND($G87="Vehicle Distance (e.g. Road Transport)",OR($D87="US",$D87="Other")),VLOOKUP($H87,INDIRECT("Ref_EF_Vehicle_Distance"&amp;"_"&amp;$D87),17,0),IF(AND($G87="Vehicle Distance (e.g. Road Transport)",ISBLANK($N87),ISBLANK($O87)),VLOOKUP($H87,INDIRECT("Ref_EF_Vehicle_Distance"&amp;"_"&amp;$D87),17,0),IF($G87="Weight Distance (e.g. Freight Transport)",VLOOKUP($H87,INDIRECT("Ref_EF_Weight_Distance"&amp;"_"&amp;$D87),5,0),IF($G87="Custom Vehicle",VLOOKUP($H87,Tbl_vehical_Settings,6,0),IF($G87="Custom Fuel",VLOOKUP($M87,Tbl_Fuel_Settings,6,0),$AV87)))))))</f>
        <v>#REF!</v>
      </c>
      <c r="AA87" s="60" t="str">
        <f>IF(OR($G87="Fuel Use",$G87="Fuel Use and Vehicle Distance"),VLOOKUP($M87,INDIRECT("Ref_EF_ByFuel"&amp;"_"&amp;$D87),6,0),IF(AND($G87="Vehicle Distance (e.g. Road Transport)",$D87="UK"),VLOOKUP($H87,Ref_EF_Vehicle_Distance_UK,6,0),IF(AND($G87="Vehicle Distance (e.g. Road Transport)",OR($D87="US",$D87="Other")),VLOOKUP($H87,INDIRECT("Ref_EF_Vehicle_Distance"&amp;"_"&amp;$D87),18,0),IF(AND($G87="Vehicle Distance (e.g. Road Transport)",ISBLANK($N87),ISBLANK($O87)),VLOOKUP($H87,INDIRECT("Ref_EF_Vehicle_Distance"&amp;"_"&amp;$D87),18,0),IF($G87="Weight Distance (e.g. Freight Transport)",VLOOKUP($H87,INDIRECT("Ref_EF_Weight_Distance"&amp;"_"&amp;$D87),6,0),IF($G87="Custom Vehicle",VLOOKUP($H87,Tbl_vehical_Settings,7,0),IF($G87="Custom Fuel",VLOOKUP($M87,Tbl_Fuel_Settings,7,0),$AW87)))))))</f>
        <v>#REF!</v>
      </c>
      <c r="AB87" s="60" t="str">
        <f>IF($G87="Fuel Use",VLOOKUP($H87,INDIRECT("Ref_EF_ByFuel_CH4"&amp;"_"&amp;$D87),3,0),
IF($G87="Fuel Use and Vehicle Distance",VLOOKUP($H87,INDIRECT("Ref_EF_Vehicle_Distance"&amp;"_"&amp;$D87),3,0),IF($G87="Vehicle Distance (e.g. Road Transport)",VLOOKUP($H87,INDIRECT("Ref_EF_Vehicle_Distance"&amp;"_"&amp;$D87),IF($D87="UK",7,3),0),IF($G87="Weight Distance (e.g. Freight Transport)",VLOOKUP(VLOOKUP($H87,INDIRECT("Ref_EF_Weight_Distance"&amp;"_"&amp;$D87),8,0),INDIRECT("Ref_EF_Weight_Distance_CH4"&amp;"_"&amp;$D87),3,0),IF($G87="Custom Vehicle",VLOOKUP($H87,Tbl_vehical_Settings,3,0),IF($G87="Custom Fuel",VLOOKUP($M87,Tbl_Fuel_Settings,3,0),VLOOKUP($H87,INDIRECT("Ref_EF_Public_Transport"&amp;"_"&amp;$D87),7,0)))))))</f>
        <v>#REF!</v>
      </c>
      <c r="AC87" s="60" t="str">
        <f>IF($G87="Fuel Use",VLOOKUP($H87,INDIRECT("Ref_EF_ByFuel_CH4"&amp;"_"&amp;$D87),4,0),
IF($G87="Fuel Use and Vehicle Distance",VLOOKUP($H87,INDIRECT("Ref_EF_Vehicle_Distance"&amp;"_"&amp;$D87),4,0),IF($G87="Vehicle Distance (e.g. Road Transport)",VLOOKUP($H87,INDIRECT("Ref_EF_Vehicle_Distance"&amp;"_"&amp;$D87),IF($D87="UK",8,4),0),IF($G87="Weight Distance (e.g. Freight Transport)",VLOOKUP(VLOOKUP($H87,INDIRECT("Ref_EF_Weight_Distance"&amp;"_"&amp;$D87),8,0),INDIRECT("Ref_EF_Weight_Distance_CH4"&amp;"_"&amp;$D87),4,0),IF($G87="Custom Vehicle",VLOOKUP($H87,Tbl_vehical_Settings,6,0),IF($G87="Custom Fuel",VLOOKUP($M87,Tbl_Fuel_Settings,6,0),VLOOKUP($H87,INDIRECT("Ref_EF_Public_Transport"&amp;"_"&amp;$D87),8,0)))))))</f>
        <v>#REF!</v>
      </c>
      <c r="AD87" s="60" t="str">
        <f>IF($G87="Fuel Use",VLOOKUP($H87,INDIRECT("Ref_EF_ByFuel_CH4"&amp;"_"&amp;$D87),5,0),
IF($G87="Fuel Use and Vehicle Distance",VLOOKUP($H87,INDIRECT("Ref_EF_Vehicle_Distance"&amp;"_"&amp;$D87),5,0),IF($G87="Vehicle Distance (e.g. Road Transport)",VLOOKUP($H87,INDIRECT("Ref_EF_Vehicle_Distance"&amp;"_"&amp;$D87),IF($D87="UK",9,5),0),IF($G87="Weight Distance (e.g. Freight Transport)",VLOOKUP(VLOOKUP($H87,INDIRECT("Ref_EF_Weight_Distance"&amp;"_"&amp;$D87),8,0),INDIRECT("Ref_EF_Weight_Distance_CH4"&amp;"_"&amp;$D87),5,0),IF($G87="Custom Vehicle",VLOOKUP($H87,Tbl_vehical_Settings,7,0),IF($G87="Custom Fuel",VLOOKUP($M87,Tbl_Fuel_Settings,7,0),VLOOKUP($H87,INDIRECT("Ref_EF_Public_Transport"&amp;"_"&amp;$D87),9,0)))))))</f>
        <v>#REF!</v>
      </c>
      <c r="AE87" s="60" t="str">
        <f>IF($G87="Fuel Use",VLOOKUP($H87,INDIRECT("Ref_EF_ByFuel_CH4"&amp;"_"&amp;$D87),6,0),
IF($G87="Fuel Use and Vehicle Distance",VLOOKUP($H87,INDIRECT("Ref_EF_Vehicle_Distance"&amp;"_"&amp;$D87),6,0),IF($G87="Vehicle Distance (e.g. Road Transport)",VLOOKUP($H87,INDIRECT("Ref_EF_Vehicle_Distance"&amp;"_"&amp;$D87),IF($D87="UK",10,6),0),IF($G87="Weight Distance (e.g. Freight Transport)",VLOOKUP(VLOOKUP($H87,INDIRECT("Ref_EF_Weight_Distance"&amp;"_"&amp;$D87),8,0),INDIRECT("Ref_EF_Weight_Distance_CH4"&amp;"_"&amp;$D87),6,0),IF($G87="Custom Vehicle",VLOOKUP($H87,Tbl_vehical_Settings,4,0),IF($G87="Custom Fuel",VLOOKUP($M87,Tbl_Fuel_Settings,4,0),VLOOKUP($H87,INDIRECT("Ref_EF_Public_Transport"&amp;"_"&amp;$D87),10,0)))))))</f>
        <v>#REF!</v>
      </c>
      <c r="AF87" s="60" t="str">
        <f>IF($G87="Fuel Use",VLOOKUP($H87,INDIRECT("Ref_EF_ByFuel_CH4"&amp;"_"&amp;$D87),7,0),
IF($G87="Fuel Use and Vehicle Distance",VLOOKUP($H87,INDIRECT("Ref_EF_Vehicle_Distance"&amp;"_"&amp;$D87),7,0),IF($G87="Vehicle Distance (e.g. Road Transport)",VLOOKUP($H87,INDIRECT("Ref_EF_Vehicle_Distance"&amp;"_"&amp;$D87),IF($D87="UK",11,7),0),IF($G87="Weight Distance (e.g. Freight Transport)",VLOOKUP(VLOOKUP($H87,INDIRECT("Ref_EF_Weight_Distance"&amp;"_"&amp;$D87),8,0),INDIRECT("Ref_EF_Weight_Distance_CH4"&amp;"_"&amp;$D87),7,0),IF($G87="Custom Vehicle",VLOOKUP($H87,Tbl_vehical_Settings,6,0),IF($G87="Custom Fuel",VLOOKUP($M87,Tbl_Fuel_Settings,6,0),VLOOKUP($H87,INDIRECT("Ref_EF_Public_Transport"&amp;"_"&amp;$D87),11,0)))))))</f>
        <v>#REF!</v>
      </c>
      <c r="AG87" s="60" t="str">
        <f>IF($G87="Fuel Use",VLOOKUP($H87,INDIRECT("Ref_EF_ByFuel_CH4"&amp;"_"&amp;$D87),8,0),
IF($G87="Fuel Use and Vehicle Distance",VLOOKUP($H87,INDIRECT("Ref_EF_Vehicle_Distance"&amp;"_"&amp;$D87),8,0),IF($G87="Vehicle Distance (e.g. Road Transport)",VLOOKUP($H87,INDIRECT("Ref_EF_Vehicle_Distance"&amp;"_"&amp;$D87),IF($D87="UK",12,8),0),IF($G87="Weight Distance (e.g. Freight Transport)",VLOOKUP(VLOOKUP($H87,INDIRECT("Ref_EF_Weight_Distance"&amp;"_"&amp;$D87),8,0),INDIRECT("Ref_EF_Weight_Distance_CH4"&amp;"_"&amp;$D87),8,0),IF($G87="Custom Vehicle",VLOOKUP($H87,Tbl_vehical_Settings,7,0),IF($G87="Custom Fuel",VLOOKUP($M87,Tbl_Fuel_Settings,7,0),VLOOKUP($H87,INDIRECT("Ref_EF_Public_Transport"&amp;"_"&amp;$D87),12,0)))))))</f>
        <v>#REF!</v>
      </c>
      <c r="AH87" s="60" t="str">
        <f t="array" ref="AH87">INDEX(Ref_Master_Unit_Table,MATCH($W87,REF_To_Unit,0),MATCH('Reference - Lookup and Unit'!$A$11,Ref_From_Units,0))</f>
        <v>#REF!</v>
      </c>
      <c r="AI87" s="60" t="str">
        <f t="array" ref="AI87">INDEX(Ref_Master_Unit_Table,MATCH(IF(AND($D87="UK",$G87="Vehicle Distance (e.g. Road Transport)"),$L87,IF(ISBLANK($O87),$L87,$O87)),Ref_From_Units,0),MATCH($X87,REF_To_Unit,0))</f>
        <v>#N/A</v>
      </c>
      <c r="AJ87" s="60" t="str">
        <f t="array" ref="AJ87">INDEX(Ref_Master_Unit_Table,MATCH($Z87,REF_To_Unit,0),MATCH('Reference - Lookup and Unit'!$A$11,Ref_From_Units,0))</f>
        <v>#REF!</v>
      </c>
      <c r="AK87" s="60" t="str">
        <f t="array" ref="AK87">INDEX(Ref_Master_Unit_Table,MATCH(IF(AND($D87="UK",$G87="Vehicle Distance (e.g. Road Transport)"),$L87,IF(ISBLANK($O87),$L87,$O87)),Ref_From_Units,0),MATCH($AA87,REF_To_Unit,0))</f>
        <v>#N/A</v>
      </c>
      <c r="AL87" s="60" t="str">
        <f t="array" ref="AL87">INDEX(Ref_Master_Unit_Table,MATCH($AC87,REF_To_Unit,0),MATCH('Reference - Lookup and Unit'!$A$11,Ref_From_Units,0))</f>
        <v>#REF!</v>
      </c>
      <c r="AM87" s="60" t="str">
        <f t="array" ref="AM87">INDEX(Ref_Master_Unit_Table,MATCH(IF(OR($G87="Fuel Use",$G87="Custom Fuel"),$O87,$L87),Ref_From_Units,0),MATCH($AD87,REF_To_Unit,0))</f>
        <v>#N/A</v>
      </c>
      <c r="AN87" s="60" t="str">
        <f t="array" ref="AN87">INDEX(Ref_Master_Unit_Table,MATCH($AF87,REF_To_Unit,0),MATCH('Reference - Lookup and Unit'!$A$11,Ref_From_Units,0))</f>
        <v>#REF!</v>
      </c>
      <c r="AO87" s="60" t="str">
        <f t="array" ref="AO87">INDEX(Ref_Master_Unit_Table,MATCH(IF(OR($G87="Fuel Use",$G87="Custom Fuel"),$O87,$L87),Ref_From_Units,0),MATCH($AD87,REF_To_Unit,0))</f>
        <v>#N/A</v>
      </c>
      <c r="AP87" s="60" t="str">
        <f>VLOOKUP("CO2",INDIRECT(IF(Setting_IPCC_GWP_VERSION="1995 IPCC Second Assessment Report (SAR)","Ref_EF_IPCC_GWP_95",IF(Setting_IPCC_GWP_VERSION="2001 IPCC Third Assessment Report (TAR)","Ref_EF_IPCC_GWP_2001","Ref_EF_IPCC_GWP_2007"))),2,0)</f>
        <v>1.0000000000</v>
      </c>
      <c r="AQ8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7" s="61" t="str">
        <f>VLOOKUP("Biofuel CO2",INDIRECT(IF(Setting_IPCC_GWP_VERSION="1995 IPCC Second Assessment Report (SAR)","Ref_EF_IPCC_GWP_95",IF(Setting_IPCC_GWP_VERSION="2001 IPCC Third Assessment Report (TAR)","Ref_EF_IPCC_GWP_2001","Ref_EF_IPCC_GWP_2007"))),2,0)</f>
        <v>1.0000000000</v>
      </c>
      <c r="AT87" s="62" t="str">
        <f t="shared" si="6"/>
        <v>Ref_DD_vehicle_Passenger_</v>
      </c>
      <c r="AU87" s="62" t="str">
        <f t="shared" si="7"/>
        <v>#REF!</v>
      </c>
      <c r="AV87" s="62" t="str">
        <f t="shared" si="8"/>
        <v>#REF!</v>
      </c>
      <c r="AW87" s="62" t="str">
        <f t="shared" si="9"/>
        <v>#REF!</v>
      </c>
      <c r="AX87" s="62" t="str">
        <f t="shared" si="10"/>
        <v>#REF!</v>
      </c>
      <c r="AY87" s="62" t="str">
        <f t="shared" si="11"/>
        <v>FALSE</v>
      </c>
      <c r="AZ87" s="62" t="str">
        <f t="shared" si="12"/>
        <v/>
      </c>
      <c r="BA87" s="62" t="str">
        <f t="shared" si="13"/>
        <v/>
      </c>
      <c r="BB87" s="62" t="str">
        <f t="shared" si="14"/>
        <v/>
      </c>
      <c r="BC87" s="62" t="str">
        <f t="shared" si="15"/>
        <v/>
      </c>
      <c r="BD87" s="62" t="str">
        <f t="shared" si="16"/>
        <v/>
      </c>
      <c r="BE87" s="62" t="str">
        <f t="shared" si="17"/>
        <v/>
      </c>
      <c r="BF87" s="62" t="str">
        <f t="shared" si="18"/>
        <v/>
      </c>
      <c r="BG87" s="62" t="str">
        <f t="shared" si="19"/>
        <v/>
      </c>
      <c r="BH87" s="62" t="str">
        <f t="shared" si="20"/>
        <v/>
      </c>
      <c r="BI87" s="62" t="str">
        <f t="shared" si="21"/>
        <v/>
      </c>
      <c r="BJ87" s="62" t="str">
        <f t="shared" si="22"/>
        <v/>
      </c>
      <c r="BK87" s="62" t="str">
        <f t="shared" si="23"/>
        <v/>
      </c>
      <c r="BL87" s="62" t="str">
        <f t="shared" si="24"/>
        <v/>
      </c>
      <c r="BM87" s="63" t="str">
        <f t="shared" si="25"/>
        <v/>
      </c>
      <c r="BN87" s="62" t="str">
        <f t="shared" si="26"/>
        <v/>
      </c>
      <c r="BO87" s="62" t="str">
        <f t="shared" si="27"/>
        <v/>
      </c>
      <c r="BP87" s="62" t="str">
        <f t="shared" si="28"/>
        <v/>
      </c>
      <c r="BQ87" s="62" t="str">
        <f t="shared" si="29"/>
        <v/>
      </c>
      <c r="BR87" s="62" t="str">
        <f t="shared" si="30"/>
        <v/>
      </c>
      <c r="BS87" s="62" t="str">
        <f t="shared" si="31"/>
        <v/>
      </c>
      <c r="BT87" s="62" t="str">
        <f t="shared" si="32"/>
        <v/>
      </c>
      <c r="BU87" s="62" t="str">
        <f t="shared" si="33"/>
        <v/>
      </c>
      <c r="BV87" s="62" t="str">
        <f t="shared" si="34"/>
        <v/>
      </c>
      <c r="BW87" s="62" t="str">
        <f t="shared" si="35"/>
        <v/>
      </c>
      <c r="BX87" s="62" t="str">
        <f t="shared" si="36"/>
        <v/>
      </c>
      <c r="BY87" s="62" t="str">
        <f t="shared" si="37"/>
        <v/>
      </c>
      <c r="BZ87" s="62" t="str">
        <f t="shared" si="38"/>
        <v/>
      </c>
      <c r="CA87" s="62" t="str">
        <f t="shared" si="39"/>
        <v/>
      </c>
      <c r="CB87" s="62" t="str">
        <f t="shared" si="40"/>
        <v/>
      </c>
      <c r="CC87" s="62" t="str">
        <f t="shared" si="41"/>
        <v/>
      </c>
      <c r="CD87" s="62" t="str">
        <f t="shared" si="42"/>
        <v/>
      </c>
      <c r="CE87" s="62" t="str">
        <f t="shared" si="43"/>
        <v/>
      </c>
      <c r="CF87" s="62" t="str">
        <f t="shared" si="44"/>
        <v/>
      </c>
      <c r="CG87" s="62" t="str">
        <f t="shared" si="45"/>
        <v/>
      </c>
      <c r="CH87" s="62" t="str">
        <f t="shared" si="46"/>
        <v/>
      </c>
      <c r="CI87" s="62" t="str">
        <f t="shared" si="47"/>
        <v/>
      </c>
      <c r="CJ87" s="62" t="str">
        <f t="shared" si="48"/>
        <v/>
      </c>
      <c r="CK87" s="62" t="str">
        <f t="shared" si="49"/>
        <v/>
      </c>
      <c r="CL87" s="62" t="str">
        <f t="shared" si="50"/>
        <v/>
      </c>
      <c r="CM87" s="62" t="str">
        <f t="shared" si="51"/>
        <v/>
      </c>
      <c r="CN87" s="62" t="str">
        <f t="shared" si="52"/>
        <v/>
      </c>
      <c r="CO87" s="62" t="str">
        <f t="shared" si="53"/>
        <v/>
      </c>
      <c r="CP87" s="64" t="str">
        <f t="shared" si="54"/>
        <v>Ref_DD_DistanceUnit</v>
      </c>
      <c r="CQ87" s="62" t="str">
        <f t="shared" si="55"/>
        <v/>
      </c>
      <c r="CR87" s="64" t="str">
        <f t="shared" si="56"/>
        <v/>
      </c>
      <c r="CS87" s="65"/>
      <c r="CT87" s="8"/>
      <c r="CU87" s="8"/>
      <c r="CV87" s="8"/>
      <c r="CW87" s="8"/>
      <c r="CX87" s="8"/>
      <c r="CY87" s="8"/>
      <c r="CZ87" s="8"/>
      <c r="DA87" s="8"/>
      <c r="DB87" s="8"/>
      <c r="DC87" s="8"/>
      <c r="DD87" s="8"/>
      <c r="DE87" s="8"/>
      <c r="DF87" s="8"/>
      <c r="DG87" s="8"/>
      <c r="DH87" s="8"/>
      <c r="DI87" s="8"/>
      <c r="DJ87" s="8"/>
      <c r="DK87" s="8"/>
      <c r="DL87" s="8"/>
    </row>
    <row r="88" ht="18.0" customHeight="1">
      <c r="A88" s="8"/>
      <c r="B88" s="87"/>
      <c r="C88" s="79"/>
      <c r="D88" s="79"/>
      <c r="E88" s="79"/>
      <c r="F88" s="79"/>
      <c r="G88" s="79"/>
      <c r="H88" s="79"/>
      <c r="I88" s="80"/>
      <c r="J88" s="80"/>
      <c r="K88" s="80"/>
      <c r="L88" s="79"/>
      <c r="M88" s="79"/>
      <c r="N88" s="80"/>
      <c r="O88" s="79"/>
      <c r="P88" s="81"/>
      <c r="Q88" s="82" t="str">
        <f t="shared" si="1"/>
        <v/>
      </c>
      <c r="R88" s="82" t="str">
        <f t="shared" si="2"/>
        <v/>
      </c>
      <c r="S88" s="82" t="str">
        <f t="shared" si="3"/>
        <v/>
      </c>
      <c r="T88" s="82" t="str">
        <f t="shared" si="4"/>
        <v>0</v>
      </c>
      <c r="U88" s="83" t="str">
        <f t="shared" si="5"/>
        <v/>
      </c>
      <c r="V88" s="60" t="str">
        <f>IF(OR($G88="Fuel Use",$G88="Fuel Use and Vehicle Distance"),VLOOKUP($M88,INDIRECT("Ref_EF_ByFuel"&amp;"_"&amp;$D88),3,0),IF(AND($G88="Vehicle Distance (e.g. Road Transport)",$D88="UK"),VLOOKUP($H88,Ref_EF_Vehicle_Distance_UK,3,0),IF(AND($G88="Vehicle Distance (e.g. Road Transport)",OR($D88="US",$D88="Other")),VLOOKUP($H88,INDIRECT("Ref_EF_Vehicle_Distance"&amp;"_"&amp;$D88),15,0),IF(AND($G88="Vehicle Distance (e.g. Road Transport)",ISBLANK($N88),ISBLANK($O88)),VLOOKUP($H88,INDIRECT("Ref_EF_Vehicle_Distance"&amp;"_"&amp;$D88),15,0),IF($G88="Weight Distance (e.g. Freight Transport)",VLOOKUP($H88,INDIRECT("Ref_EF_Weight_Distance"&amp;"_"&amp;$D88),3,0),IF($G88="Custom Vehicle",VLOOKUP($H88,Tbl_vehical_Settings,2,0),IF($G88="Custom Fuel",VLOOKUP($M88,Tbl_Fuel_Settings,2,0),$AU88)))))))</f>
        <v>#REF!</v>
      </c>
      <c r="W88" s="60" t="str">
        <f>IF(OR($G88="Fuel Use",$G88="Fuel Use and Vehicle Distance"),VLOOKUP($M88,INDIRECT("Ref_EF_ByFuel"&amp;"_"&amp;$D88),5,0),IF(AND($G88="Vehicle Distance (e.g. Road Transport)",$D88="UK"),VLOOKUP($H88,Ref_EF_Vehicle_Distance_UK,5,0),IF(AND($G88="Vehicle Distance (e.g. Road Transport)",OR($D88="US",$D88="Other")),VLOOKUP($H88,INDIRECT("Ref_EF_Vehicle_Distance"&amp;"_"&amp;$D88),17,0),IF(AND($G88="Vehicle Distance (e.g. Road Transport)",ISBLANK($N88),ISBLANK($O88)),VLOOKUP($H88,INDIRECT("Ref_EF_Vehicle_Distance"&amp;"_"&amp;$D88),17,0),IF($G88="Weight Distance (e.g. Freight Transport)",VLOOKUP($H88,INDIRECT("Ref_EF_Weight_Distance"&amp;"_"&amp;$D88),5,0),IF($G88="Custom Vehicle",VLOOKUP($H88,Tbl_vehical_Settings,6,0),IF($G88="Custom Fuel",VLOOKUP($M88,Tbl_Fuel_Settings,6,0),$AV88)))))))</f>
        <v>#REF!</v>
      </c>
      <c r="X88" s="60" t="str">
        <f>IF(OR($G88="Fuel Use",$G88="Fuel Use and Vehicle Distance"),VLOOKUP($M88,INDIRECT("Ref_EF_ByFuel"&amp;"_"&amp;$D88),6,0),IF(AND($G88="Vehicle Distance (e.g. Road Transport)",$D88="UK"),VLOOKUP($H88,Ref_EF_Vehicle_Distance_UK,6,0),IF(AND($G88="Vehicle Distance (e.g. Road Transport)",OR($D88="US",$D88="Other")),VLOOKUP($H88,INDIRECT("Ref_EF_Vehicle_Distance"&amp;"_"&amp;$D88),18,0),IF(AND($G88="Vehicle Distance (e.g. Road Transport)",ISBLANK($N88),ISBLANK($O88)),VLOOKUP($H88,INDIRECT("Ref_EF_Vehicle_Distance"&amp;"_"&amp;$D88),18,0),IF($G88="Weight Distance (e.g. Freight Transport)",VLOOKUP($H88,INDIRECT("Ref_EF_Weight_Distance"&amp;"_"&amp;$D88),6,0),IF($G88="Custom Vehicle",VLOOKUP($H88,Tbl_vehical_Settings,7,0),IF($G88="Custom Fuel",VLOOKUP($M88,Tbl_Fuel_Settings,7,0),$AW88)))))))</f>
        <v>#REF!</v>
      </c>
      <c r="Y88" s="60" t="str">
        <f>IF(OR($G88="Fuel Use",$G88="Fuel Use and Vehicle Distance"),VLOOKUP($M88,INDIRECT("Ref_EF_ByFuel"&amp;"_"&amp;$D88),4,0),IF(AND($G88="Vehicle Distance (e.g. Road Transport)",$D88="UK"),VLOOKUP($H88,Ref_EF_Vehicle_Distance_UK,4,0),IF(AND($G88="Vehicle Distance (e.g. Road Transport)",OR($D88="US",$D88="Other")),VLOOKUP($H88,INDIRECT("Ref_EF_Vehicle_Distance"&amp;"_"&amp;$D88),16,0),IF(AND($G88="Vehicle Distance (e.g. Road Transport)",ISBLANK($N88),ISBLANK($O88)),VLOOKUP($H88,INDIRECT("Ref_EF_Vehicle_Distance"&amp;"_"&amp;$D88),16,0),IF($G88="Weight Distance (e.g. Freight Transport)",VLOOKUP($H88,INDIRECT("Ref_EF_Weight_Distance"&amp;"_"&amp;$D88),4,0),IF($G88="Custom Vehicle",VLOOKUP($H88,Tbl_vehical_Settings,5,0),IF($G88="Custom Fuel",VLOOKUP($M88,Tbl_Fuel_Settings,5,0),$AX88)))))))</f>
        <v>#REF!</v>
      </c>
      <c r="Z88" s="60" t="str">
        <f>IF(OR($G88="Fuel Use",$G88="Fuel Use and Vehicle Distance"),VLOOKUP($M88,INDIRECT("Ref_EF_ByFuel"&amp;"_"&amp;$D88),5,0),IF(AND($G88="Vehicle Distance (e.g. Road Transport)",$D88="UK"),VLOOKUP($H88,Ref_EF_Vehicle_Distance_UK,5,0),IF(AND($G88="Vehicle Distance (e.g. Road Transport)",OR($D88="US",$D88="Other")),VLOOKUP($H88,INDIRECT("Ref_EF_Vehicle_Distance"&amp;"_"&amp;$D88),17,0),IF(AND($G88="Vehicle Distance (e.g. Road Transport)",ISBLANK($N88),ISBLANK($O88)),VLOOKUP($H88,INDIRECT("Ref_EF_Vehicle_Distance"&amp;"_"&amp;$D88),17,0),IF($G88="Weight Distance (e.g. Freight Transport)",VLOOKUP($H88,INDIRECT("Ref_EF_Weight_Distance"&amp;"_"&amp;$D88),5,0),IF($G88="Custom Vehicle",VLOOKUP($H88,Tbl_vehical_Settings,6,0),IF($G88="Custom Fuel",VLOOKUP($M88,Tbl_Fuel_Settings,6,0),$AV88)))))))</f>
        <v>#REF!</v>
      </c>
      <c r="AA88" s="60" t="str">
        <f>IF(OR($G88="Fuel Use",$G88="Fuel Use and Vehicle Distance"),VLOOKUP($M88,INDIRECT("Ref_EF_ByFuel"&amp;"_"&amp;$D88),6,0),IF(AND($G88="Vehicle Distance (e.g. Road Transport)",$D88="UK"),VLOOKUP($H88,Ref_EF_Vehicle_Distance_UK,6,0),IF(AND($G88="Vehicle Distance (e.g. Road Transport)",OR($D88="US",$D88="Other")),VLOOKUP($H88,INDIRECT("Ref_EF_Vehicle_Distance"&amp;"_"&amp;$D88),18,0),IF(AND($G88="Vehicle Distance (e.g. Road Transport)",ISBLANK($N88),ISBLANK($O88)),VLOOKUP($H88,INDIRECT("Ref_EF_Vehicle_Distance"&amp;"_"&amp;$D88),18,0),IF($G88="Weight Distance (e.g. Freight Transport)",VLOOKUP($H88,INDIRECT("Ref_EF_Weight_Distance"&amp;"_"&amp;$D88),6,0),IF($G88="Custom Vehicle",VLOOKUP($H88,Tbl_vehical_Settings,7,0),IF($G88="Custom Fuel",VLOOKUP($M88,Tbl_Fuel_Settings,7,0),$AW88)))))))</f>
        <v>#REF!</v>
      </c>
      <c r="AB88" s="60" t="str">
        <f>IF($G88="Fuel Use",VLOOKUP($H88,INDIRECT("Ref_EF_ByFuel_CH4"&amp;"_"&amp;$D88),3,0),
IF($G88="Fuel Use and Vehicle Distance",VLOOKUP($H88,INDIRECT("Ref_EF_Vehicle_Distance"&amp;"_"&amp;$D88),3,0),IF($G88="Vehicle Distance (e.g. Road Transport)",VLOOKUP($H88,INDIRECT("Ref_EF_Vehicle_Distance"&amp;"_"&amp;$D88),IF($D88="UK",7,3),0),IF($G88="Weight Distance (e.g. Freight Transport)",VLOOKUP(VLOOKUP($H88,INDIRECT("Ref_EF_Weight_Distance"&amp;"_"&amp;$D88),8,0),INDIRECT("Ref_EF_Weight_Distance_CH4"&amp;"_"&amp;$D88),3,0),IF($G88="Custom Vehicle",VLOOKUP($H88,Tbl_vehical_Settings,3,0),IF($G88="Custom Fuel",VLOOKUP($M88,Tbl_Fuel_Settings,3,0),VLOOKUP($H88,INDIRECT("Ref_EF_Public_Transport"&amp;"_"&amp;$D88),7,0)))))))</f>
        <v>#REF!</v>
      </c>
      <c r="AC88" s="60" t="str">
        <f>IF($G88="Fuel Use",VLOOKUP($H88,INDIRECT("Ref_EF_ByFuel_CH4"&amp;"_"&amp;$D88),4,0),
IF($G88="Fuel Use and Vehicle Distance",VLOOKUP($H88,INDIRECT("Ref_EF_Vehicle_Distance"&amp;"_"&amp;$D88),4,0),IF($G88="Vehicle Distance (e.g. Road Transport)",VLOOKUP($H88,INDIRECT("Ref_EF_Vehicle_Distance"&amp;"_"&amp;$D88),IF($D88="UK",8,4),0),IF($G88="Weight Distance (e.g. Freight Transport)",VLOOKUP(VLOOKUP($H88,INDIRECT("Ref_EF_Weight_Distance"&amp;"_"&amp;$D88),8,0),INDIRECT("Ref_EF_Weight_Distance_CH4"&amp;"_"&amp;$D88),4,0),IF($G88="Custom Vehicle",VLOOKUP($H88,Tbl_vehical_Settings,6,0),IF($G88="Custom Fuel",VLOOKUP($M88,Tbl_Fuel_Settings,6,0),VLOOKUP($H88,INDIRECT("Ref_EF_Public_Transport"&amp;"_"&amp;$D88),8,0)))))))</f>
        <v>#REF!</v>
      </c>
      <c r="AD88" s="60" t="str">
        <f>IF($G88="Fuel Use",VLOOKUP($H88,INDIRECT("Ref_EF_ByFuel_CH4"&amp;"_"&amp;$D88),5,0),
IF($G88="Fuel Use and Vehicle Distance",VLOOKUP($H88,INDIRECT("Ref_EF_Vehicle_Distance"&amp;"_"&amp;$D88),5,0),IF($G88="Vehicle Distance (e.g. Road Transport)",VLOOKUP($H88,INDIRECT("Ref_EF_Vehicle_Distance"&amp;"_"&amp;$D88),IF($D88="UK",9,5),0),IF($G88="Weight Distance (e.g. Freight Transport)",VLOOKUP(VLOOKUP($H88,INDIRECT("Ref_EF_Weight_Distance"&amp;"_"&amp;$D88),8,0),INDIRECT("Ref_EF_Weight_Distance_CH4"&amp;"_"&amp;$D88),5,0),IF($G88="Custom Vehicle",VLOOKUP($H88,Tbl_vehical_Settings,7,0),IF($G88="Custom Fuel",VLOOKUP($M88,Tbl_Fuel_Settings,7,0),VLOOKUP($H88,INDIRECT("Ref_EF_Public_Transport"&amp;"_"&amp;$D88),9,0)))))))</f>
        <v>#REF!</v>
      </c>
      <c r="AE88" s="60" t="str">
        <f>IF($G88="Fuel Use",VLOOKUP($H88,INDIRECT("Ref_EF_ByFuel_CH4"&amp;"_"&amp;$D88),6,0),
IF($G88="Fuel Use and Vehicle Distance",VLOOKUP($H88,INDIRECT("Ref_EF_Vehicle_Distance"&amp;"_"&amp;$D88),6,0),IF($G88="Vehicle Distance (e.g. Road Transport)",VLOOKUP($H88,INDIRECT("Ref_EF_Vehicle_Distance"&amp;"_"&amp;$D88),IF($D88="UK",10,6),0),IF($G88="Weight Distance (e.g. Freight Transport)",VLOOKUP(VLOOKUP($H88,INDIRECT("Ref_EF_Weight_Distance"&amp;"_"&amp;$D88),8,0),INDIRECT("Ref_EF_Weight_Distance_CH4"&amp;"_"&amp;$D88),6,0),IF($G88="Custom Vehicle",VLOOKUP($H88,Tbl_vehical_Settings,4,0),IF($G88="Custom Fuel",VLOOKUP($M88,Tbl_Fuel_Settings,4,0),VLOOKUP($H88,INDIRECT("Ref_EF_Public_Transport"&amp;"_"&amp;$D88),10,0)))))))</f>
        <v>#REF!</v>
      </c>
      <c r="AF88" s="60" t="str">
        <f>IF($G88="Fuel Use",VLOOKUP($H88,INDIRECT("Ref_EF_ByFuel_CH4"&amp;"_"&amp;$D88),7,0),
IF($G88="Fuel Use and Vehicle Distance",VLOOKUP($H88,INDIRECT("Ref_EF_Vehicle_Distance"&amp;"_"&amp;$D88),7,0),IF($G88="Vehicle Distance (e.g. Road Transport)",VLOOKUP($H88,INDIRECT("Ref_EF_Vehicle_Distance"&amp;"_"&amp;$D88),IF($D88="UK",11,7),0),IF($G88="Weight Distance (e.g. Freight Transport)",VLOOKUP(VLOOKUP($H88,INDIRECT("Ref_EF_Weight_Distance"&amp;"_"&amp;$D88),8,0),INDIRECT("Ref_EF_Weight_Distance_CH4"&amp;"_"&amp;$D88),7,0),IF($G88="Custom Vehicle",VLOOKUP($H88,Tbl_vehical_Settings,6,0),IF($G88="Custom Fuel",VLOOKUP($M88,Tbl_Fuel_Settings,6,0),VLOOKUP($H88,INDIRECT("Ref_EF_Public_Transport"&amp;"_"&amp;$D88),11,0)))))))</f>
        <v>#REF!</v>
      </c>
      <c r="AG88" s="60" t="str">
        <f>IF($G88="Fuel Use",VLOOKUP($H88,INDIRECT("Ref_EF_ByFuel_CH4"&amp;"_"&amp;$D88),8,0),
IF($G88="Fuel Use and Vehicle Distance",VLOOKUP($H88,INDIRECT("Ref_EF_Vehicle_Distance"&amp;"_"&amp;$D88),8,0),IF($G88="Vehicle Distance (e.g. Road Transport)",VLOOKUP($H88,INDIRECT("Ref_EF_Vehicle_Distance"&amp;"_"&amp;$D88),IF($D88="UK",12,8),0),IF($G88="Weight Distance (e.g. Freight Transport)",VLOOKUP(VLOOKUP($H88,INDIRECT("Ref_EF_Weight_Distance"&amp;"_"&amp;$D88),8,0),INDIRECT("Ref_EF_Weight_Distance_CH4"&amp;"_"&amp;$D88),8,0),IF($G88="Custom Vehicle",VLOOKUP($H88,Tbl_vehical_Settings,7,0),IF($G88="Custom Fuel",VLOOKUP($M88,Tbl_Fuel_Settings,7,0),VLOOKUP($H88,INDIRECT("Ref_EF_Public_Transport"&amp;"_"&amp;$D88),12,0)))))))</f>
        <v>#REF!</v>
      </c>
      <c r="AH88" s="60" t="str">
        <f t="array" ref="AH88">INDEX(Ref_Master_Unit_Table,MATCH($W88,REF_To_Unit,0),MATCH('Reference - Lookup and Unit'!$A$11,Ref_From_Units,0))</f>
        <v>#REF!</v>
      </c>
      <c r="AI88" s="60" t="str">
        <f t="array" ref="AI88">INDEX(Ref_Master_Unit_Table,MATCH(IF(AND($D88="UK",$G88="Vehicle Distance (e.g. Road Transport)"),$L88,IF(ISBLANK($O88),$L88,$O88)),Ref_From_Units,0),MATCH($X88,REF_To_Unit,0))</f>
        <v>#N/A</v>
      </c>
      <c r="AJ88" s="60" t="str">
        <f t="array" ref="AJ88">INDEX(Ref_Master_Unit_Table,MATCH($Z88,REF_To_Unit,0),MATCH('Reference - Lookup and Unit'!$A$11,Ref_From_Units,0))</f>
        <v>#REF!</v>
      </c>
      <c r="AK88" s="60" t="str">
        <f t="array" ref="AK88">INDEX(Ref_Master_Unit_Table,MATCH(IF(AND($D88="UK",$G88="Vehicle Distance (e.g. Road Transport)"),$L88,IF(ISBLANK($O88),$L88,$O88)),Ref_From_Units,0),MATCH($AA88,REF_To_Unit,0))</f>
        <v>#N/A</v>
      </c>
      <c r="AL88" s="60" t="str">
        <f t="array" ref="AL88">INDEX(Ref_Master_Unit_Table,MATCH($AC88,REF_To_Unit,0),MATCH('Reference - Lookup and Unit'!$A$11,Ref_From_Units,0))</f>
        <v>#REF!</v>
      </c>
      <c r="AM88" s="60" t="str">
        <f t="array" ref="AM88">INDEX(Ref_Master_Unit_Table,MATCH(IF(OR($G88="Fuel Use",$G88="Custom Fuel"),$O88,$L88),Ref_From_Units,0),MATCH($AD88,REF_To_Unit,0))</f>
        <v>#N/A</v>
      </c>
      <c r="AN88" s="60" t="str">
        <f t="array" ref="AN88">INDEX(Ref_Master_Unit_Table,MATCH($AF88,REF_To_Unit,0),MATCH('Reference - Lookup and Unit'!$A$11,Ref_From_Units,0))</f>
        <v>#REF!</v>
      </c>
      <c r="AO88" s="60" t="str">
        <f t="array" ref="AO88">INDEX(Ref_Master_Unit_Table,MATCH(IF(OR($G88="Fuel Use",$G88="Custom Fuel"),$O88,$L88),Ref_From_Units,0),MATCH($AD88,REF_To_Unit,0))</f>
        <v>#N/A</v>
      </c>
      <c r="AP88" s="60" t="str">
        <f>VLOOKUP("CO2",INDIRECT(IF(Setting_IPCC_GWP_VERSION="1995 IPCC Second Assessment Report (SAR)","Ref_EF_IPCC_GWP_95",IF(Setting_IPCC_GWP_VERSION="2001 IPCC Third Assessment Report (TAR)","Ref_EF_IPCC_GWP_2001","Ref_EF_IPCC_GWP_2007"))),2,0)</f>
        <v>1.0000000000</v>
      </c>
      <c r="AQ8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8" s="61" t="str">
        <f>VLOOKUP("Biofuel CO2",INDIRECT(IF(Setting_IPCC_GWP_VERSION="1995 IPCC Second Assessment Report (SAR)","Ref_EF_IPCC_GWP_95",IF(Setting_IPCC_GWP_VERSION="2001 IPCC Third Assessment Report (TAR)","Ref_EF_IPCC_GWP_2001","Ref_EF_IPCC_GWP_2007"))),2,0)</f>
        <v>1.0000000000</v>
      </c>
      <c r="AT88" s="62" t="str">
        <f t="shared" si="6"/>
        <v>Ref_DD_vehicle_Passenger_</v>
      </c>
      <c r="AU88" s="62" t="str">
        <f t="shared" si="7"/>
        <v>#REF!</v>
      </c>
      <c r="AV88" s="62" t="str">
        <f t="shared" si="8"/>
        <v>#REF!</v>
      </c>
      <c r="AW88" s="62" t="str">
        <f t="shared" si="9"/>
        <v>#REF!</v>
      </c>
      <c r="AX88" s="62" t="str">
        <f t="shared" si="10"/>
        <v>#REF!</v>
      </c>
      <c r="AY88" s="62" t="str">
        <f t="shared" si="11"/>
        <v>FALSE</v>
      </c>
      <c r="AZ88" s="62" t="str">
        <f t="shared" si="12"/>
        <v/>
      </c>
      <c r="BA88" s="62" t="str">
        <f t="shared" si="13"/>
        <v/>
      </c>
      <c r="BB88" s="62" t="str">
        <f t="shared" si="14"/>
        <v/>
      </c>
      <c r="BC88" s="62" t="str">
        <f t="shared" si="15"/>
        <v/>
      </c>
      <c r="BD88" s="62" t="str">
        <f t="shared" si="16"/>
        <v/>
      </c>
      <c r="BE88" s="62" t="str">
        <f t="shared" si="17"/>
        <v/>
      </c>
      <c r="BF88" s="62" t="str">
        <f t="shared" si="18"/>
        <v/>
      </c>
      <c r="BG88" s="62" t="str">
        <f t="shared" si="19"/>
        <v/>
      </c>
      <c r="BH88" s="62" t="str">
        <f t="shared" si="20"/>
        <v/>
      </c>
      <c r="BI88" s="62" t="str">
        <f t="shared" si="21"/>
        <v/>
      </c>
      <c r="BJ88" s="62" t="str">
        <f t="shared" si="22"/>
        <v/>
      </c>
      <c r="BK88" s="62" t="str">
        <f t="shared" si="23"/>
        <v/>
      </c>
      <c r="BL88" s="62" t="str">
        <f t="shared" si="24"/>
        <v/>
      </c>
      <c r="BM88" s="63" t="str">
        <f t="shared" si="25"/>
        <v/>
      </c>
      <c r="BN88" s="62" t="str">
        <f t="shared" si="26"/>
        <v/>
      </c>
      <c r="BO88" s="62" t="str">
        <f t="shared" si="27"/>
        <v/>
      </c>
      <c r="BP88" s="62" t="str">
        <f t="shared" si="28"/>
        <v/>
      </c>
      <c r="BQ88" s="62" t="str">
        <f t="shared" si="29"/>
        <v/>
      </c>
      <c r="BR88" s="62" t="str">
        <f t="shared" si="30"/>
        <v/>
      </c>
      <c r="BS88" s="62" t="str">
        <f t="shared" si="31"/>
        <v/>
      </c>
      <c r="BT88" s="62" t="str">
        <f t="shared" si="32"/>
        <v/>
      </c>
      <c r="BU88" s="62" t="str">
        <f t="shared" si="33"/>
        <v/>
      </c>
      <c r="BV88" s="62" t="str">
        <f t="shared" si="34"/>
        <v/>
      </c>
      <c r="BW88" s="62" t="str">
        <f t="shared" si="35"/>
        <v/>
      </c>
      <c r="BX88" s="62" t="str">
        <f t="shared" si="36"/>
        <v/>
      </c>
      <c r="BY88" s="62" t="str">
        <f t="shared" si="37"/>
        <v/>
      </c>
      <c r="BZ88" s="62" t="str">
        <f t="shared" si="38"/>
        <v/>
      </c>
      <c r="CA88" s="62" t="str">
        <f t="shared" si="39"/>
        <v/>
      </c>
      <c r="CB88" s="62" t="str">
        <f t="shared" si="40"/>
        <v/>
      </c>
      <c r="CC88" s="62" t="str">
        <f t="shared" si="41"/>
        <v/>
      </c>
      <c r="CD88" s="62" t="str">
        <f t="shared" si="42"/>
        <v/>
      </c>
      <c r="CE88" s="62" t="str">
        <f t="shared" si="43"/>
        <v/>
      </c>
      <c r="CF88" s="62" t="str">
        <f t="shared" si="44"/>
        <v/>
      </c>
      <c r="CG88" s="62" t="str">
        <f t="shared" si="45"/>
        <v/>
      </c>
      <c r="CH88" s="62" t="str">
        <f t="shared" si="46"/>
        <v/>
      </c>
      <c r="CI88" s="62" t="str">
        <f t="shared" si="47"/>
        <v/>
      </c>
      <c r="CJ88" s="62" t="str">
        <f t="shared" si="48"/>
        <v/>
      </c>
      <c r="CK88" s="62" t="str">
        <f t="shared" si="49"/>
        <v/>
      </c>
      <c r="CL88" s="62" t="str">
        <f t="shared" si="50"/>
        <v/>
      </c>
      <c r="CM88" s="62" t="str">
        <f t="shared" si="51"/>
        <v/>
      </c>
      <c r="CN88" s="62" t="str">
        <f t="shared" si="52"/>
        <v/>
      </c>
      <c r="CO88" s="62" t="str">
        <f t="shared" si="53"/>
        <v/>
      </c>
      <c r="CP88" s="64" t="str">
        <f t="shared" si="54"/>
        <v>Ref_DD_DistanceUnit</v>
      </c>
      <c r="CQ88" s="62" t="str">
        <f t="shared" si="55"/>
        <v/>
      </c>
      <c r="CR88" s="64" t="str">
        <f t="shared" si="56"/>
        <v/>
      </c>
      <c r="CS88" s="65"/>
      <c r="CT88" s="8"/>
      <c r="CU88" s="8"/>
      <c r="CV88" s="8"/>
      <c r="CW88" s="8"/>
      <c r="CX88" s="8"/>
      <c r="CY88" s="8"/>
      <c r="CZ88" s="8"/>
      <c r="DA88" s="8"/>
      <c r="DB88" s="8"/>
      <c r="DC88" s="8"/>
      <c r="DD88" s="8"/>
      <c r="DE88" s="8"/>
      <c r="DF88" s="8"/>
      <c r="DG88" s="8"/>
      <c r="DH88" s="8"/>
      <c r="DI88" s="8"/>
      <c r="DJ88" s="8"/>
      <c r="DK88" s="8"/>
      <c r="DL88" s="8"/>
    </row>
    <row r="89" ht="18.0" customHeight="1">
      <c r="A89" s="8"/>
      <c r="B89" s="87"/>
      <c r="C89" s="79"/>
      <c r="D89" s="79"/>
      <c r="E89" s="79"/>
      <c r="F89" s="79"/>
      <c r="G89" s="79"/>
      <c r="H89" s="79"/>
      <c r="I89" s="80"/>
      <c r="J89" s="80"/>
      <c r="K89" s="80"/>
      <c r="L89" s="79"/>
      <c r="M89" s="79"/>
      <c r="N89" s="80"/>
      <c r="O89" s="79"/>
      <c r="P89" s="81"/>
      <c r="Q89" s="82" t="str">
        <f t="shared" si="1"/>
        <v/>
      </c>
      <c r="R89" s="82" t="str">
        <f t="shared" si="2"/>
        <v/>
      </c>
      <c r="S89" s="82" t="str">
        <f t="shared" si="3"/>
        <v/>
      </c>
      <c r="T89" s="82" t="str">
        <f t="shared" si="4"/>
        <v>0</v>
      </c>
      <c r="U89" s="83" t="str">
        <f t="shared" si="5"/>
        <v/>
      </c>
      <c r="V89" s="60" t="str">
        <f>IF(OR($G89="Fuel Use",$G89="Fuel Use and Vehicle Distance"),VLOOKUP($M89,INDIRECT("Ref_EF_ByFuel"&amp;"_"&amp;$D89),3,0),IF(AND($G89="Vehicle Distance (e.g. Road Transport)",$D89="UK"),VLOOKUP($H89,Ref_EF_Vehicle_Distance_UK,3,0),IF(AND($G89="Vehicle Distance (e.g. Road Transport)",OR($D89="US",$D89="Other")),VLOOKUP($H89,INDIRECT("Ref_EF_Vehicle_Distance"&amp;"_"&amp;$D89),15,0),IF(AND($G89="Vehicle Distance (e.g. Road Transport)",ISBLANK($N89),ISBLANK($O89)),VLOOKUP($H89,INDIRECT("Ref_EF_Vehicle_Distance"&amp;"_"&amp;$D89),15,0),IF($G89="Weight Distance (e.g. Freight Transport)",VLOOKUP($H89,INDIRECT("Ref_EF_Weight_Distance"&amp;"_"&amp;$D89),3,0),IF($G89="Custom Vehicle",VLOOKUP($H89,Tbl_vehical_Settings,2,0),IF($G89="Custom Fuel",VLOOKUP($M89,Tbl_Fuel_Settings,2,0),$AU89)))))))</f>
        <v>#REF!</v>
      </c>
      <c r="W89" s="60" t="str">
        <f>IF(OR($G89="Fuel Use",$G89="Fuel Use and Vehicle Distance"),VLOOKUP($M89,INDIRECT("Ref_EF_ByFuel"&amp;"_"&amp;$D89),5,0),IF(AND($G89="Vehicle Distance (e.g. Road Transport)",$D89="UK"),VLOOKUP($H89,Ref_EF_Vehicle_Distance_UK,5,0),IF(AND($G89="Vehicle Distance (e.g. Road Transport)",OR($D89="US",$D89="Other")),VLOOKUP($H89,INDIRECT("Ref_EF_Vehicle_Distance"&amp;"_"&amp;$D89),17,0),IF(AND($G89="Vehicle Distance (e.g. Road Transport)",ISBLANK($N89),ISBLANK($O89)),VLOOKUP($H89,INDIRECT("Ref_EF_Vehicle_Distance"&amp;"_"&amp;$D89),17,0),IF($G89="Weight Distance (e.g. Freight Transport)",VLOOKUP($H89,INDIRECT("Ref_EF_Weight_Distance"&amp;"_"&amp;$D89),5,0),IF($G89="Custom Vehicle",VLOOKUP($H89,Tbl_vehical_Settings,6,0),IF($G89="Custom Fuel",VLOOKUP($M89,Tbl_Fuel_Settings,6,0),$AV89)))))))</f>
        <v>#REF!</v>
      </c>
      <c r="X89" s="60" t="str">
        <f>IF(OR($G89="Fuel Use",$G89="Fuel Use and Vehicle Distance"),VLOOKUP($M89,INDIRECT("Ref_EF_ByFuel"&amp;"_"&amp;$D89),6,0),IF(AND($G89="Vehicle Distance (e.g. Road Transport)",$D89="UK"),VLOOKUP($H89,Ref_EF_Vehicle_Distance_UK,6,0),IF(AND($G89="Vehicle Distance (e.g. Road Transport)",OR($D89="US",$D89="Other")),VLOOKUP($H89,INDIRECT("Ref_EF_Vehicle_Distance"&amp;"_"&amp;$D89),18,0),IF(AND($G89="Vehicle Distance (e.g. Road Transport)",ISBLANK($N89),ISBLANK($O89)),VLOOKUP($H89,INDIRECT("Ref_EF_Vehicle_Distance"&amp;"_"&amp;$D89),18,0),IF($G89="Weight Distance (e.g. Freight Transport)",VLOOKUP($H89,INDIRECT("Ref_EF_Weight_Distance"&amp;"_"&amp;$D89),6,0),IF($G89="Custom Vehicle",VLOOKUP($H89,Tbl_vehical_Settings,7,0),IF($G89="Custom Fuel",VLOOKUP($M89,Tbl_Fuel_Settings,7,0),$AW89)))))))</f>
        <v>#REF!</v>
      </c>
      <c r="Y89" s="60" t="str">
        <f>IF(OR($G89="Fuel Use",$G89="Fuel Use and Vehicle Distance"),VLOOKUP($M89,INDIRECT("Ref_EF_ByFuel"&amp;"_"&amp;$D89),4,0),IF(AND($G89="Vehicle Distance (e.g. Road Transport)",$D89="UK"),VLOOKUP($H89,Ref_EF_Vehicle_Distance_UK,4,0),IF(AND($G89="Vehicle Distance (e.g. Road Transport)",OR($D89="US",$D89="Other")),VLOOKUP($H89,INDIRECT("Ref_EF_Vehicle_Distance"&amp;"_"&amp;$D89),16,0),IF(AND($G89="Vehicle Distance (e.g. Road Transport)",ISBLANK($N89),ISBLANK($O89)),VLOOKUP($H89,INDIRECT("Ref_EF_Vehicle_Distance"&amp;"_"&amp;$D89),16,0),IF($G89="Weight Distance (e.g. Freight Transport)",VLOOKUP($H89,INDIRECT("Ref_EF_Weight_Distance"&amp;"_"&amp;$D89),4,0),IF($G89="Custom Vehicle",VLOOKUP($H89,Tbl_vehical_Settings,5,0),IF($G89="Custom Fuel",VLOOKUP($M89,Tbl_Fuel_Settings,5,0),$AX89)))))))</f>
        <v>#REF!</v>
      </c>
      <c r="Z89" s="60" t="str">
        <f>IF(OR($G89="Fuel Use",$G89="Fuel Use and Vehicle Distance"),VLOOKUP($M89,INDIRECT("Ref_EF_ByFuel"&amp;"_"&amp;$D89),5,0),IF(AND($G89="Vehicle Distance (e.g. Road Transport)",$D89="UK"),VLOOKUP($H89,Ref_EF_Vehicle_Distance_UK,5,0),IF(AND($G89="Vehicle Distance (e.g. Road Transport)",OR($D89="US",$D89="Other")),VLOOKUP($H89,INDIRECT("Ref_EF_Vehicle_Distance"&amp;"_"&amp;$D89),17,0),IF(AND($G89="Vehicle Distance (e.g. Road Transport)",ISBLANK($N89),ISBLANK($O89)),VLOOKUP($H89,INDIRECT("Ref_EF_Vehicle_Distance"&amp;"_"&amp;$D89),17,0),IF($G89="Weight Distance (e.g. Freight Transport)",VLOOKUP($H89,INDIRECT("Ref_EF_Weight_Distance"&amp;"_"&amp;$D89),5,0),IF($G89="Custom Vehicle",VLOOKUP($H89,Tbl_vehical_Settings,6,0),IF($G89="Custom Fuel",VLOOKUP($M89,Tbl_Fuel_Settings,6,0),$AV89)))))))</f>
        <v>#REF!</v>
      </c>
      <c r="AA89" s="60" t="str">
        <f>IF(OR($G89="Fuel Use",$G89="Fuel Use and Vehicle Distance"),VLOOKUP($M89,INDIRECT("Ref_EF_ByFuel"&amp;"_"&amp;$D89),6,0),IF(AND($G89="Vehicle Distance (e.g. Road Transport)",$D89="UK"),VLOOKUP($H89,Ref_EF_Vehicle_Distance_UK,6,0),IF(AND($G89="Vehicle Distance (e.g. Road Transport)",OR($D89="US",$D89="Other")),VLOOKUP($H89,INDIRECT("Ref_EF_Vehicle_Distance"&amp;"_"&amp;$D89),18,0),IF(AND($G89="Vehicle Distance (e.g. Road Transport)",ISBLANK($N89),ISBLANK($O89)),VLOOKUP($H89,INDIRECT("Ref_EF_Vehicle_Distance"&amp;"_"&amp;$D89),18,0),IF($G89="Weight Distance (e.g. Freight Transport)",VLOOKUP($H89,INDIRECT("Ref_EF_Weight_Distance"&amp;"_"&amp;$D89),6,0),IF($G89="Custom Vehicle",VLOOKUP($H89,Tbl_vehical_Settings,7,0),IF($G89="Custom Fuel",VLOOKUP($M89,Tbl_Fuel_Settings,7,0),$AW89)))))))</f>
        <v>#REF!</v>
      </c>
      <c r="AB89" s="60" t="str">
        <f>IF($G89="Fuel Use",VLOOKUP($H89,INDIRECT("Ref_EF_ByFuel_CH4"&amp;"_"&amp;$D89),3,0),
IF($G89="Fuel Use and Vehicle Distance",VLOOKUP($H89,INDIRECT("Ref_EF_Vehicle_Distance"&amp;"_"&amp;$D89),3,0),IF($G89="Vehicle Distance (e.g. Road Transport)",VLOOKUP($H89,INDIRECT("Ref_EF_Vehicle_Distance"&amp;"_"&amp;$D89),IF($D89="UK",7,3),0),IF($G89="Weight Distance (e.g. Freight Transport)",VLOOKUP(VLOOKUP($H89,INDIRECT("Ref_EF_Weight_Distance"&amp;"_"&amp;$D89),8,0),INDIRECT("Ref_EF_Weight_Distance_CH4"&amp;"_"&amp;$D89),3,0),IF($G89="Custom Vehicle",VLOOKUP($H89,Tbl_vehical_Settings,3,0),IF($G89="Custom Fuel",VLOOKUP($M89,Tbl_Fuel_Settings,3,0),VLOOKUP($H89,INDIRECT("Ref_EF_Public_Transport"&amp;"_"&amp;$D89),7,0)))))))</f>
        <v>#REF!</v>
      </c>
      <c r="AC89" s="60" t="str">
        <f>IF($G89="Fuel Use",VLOOKUP($H89,INDIRECT("Ref_EF_ByFuel_CH4"&amp;"_"&amp;$D89),4,0),
IF($G89="Fuel Use and Vehicle Distance",VLOOKUP($H89,INDIRECT("Ref_EF_Vehicle_Distance"&amp;"_"&amp;$D89),4,0),IF($G89="Vehicle Distance (e.g. Road Transport)",VLOOKUP($H89,INDIRECT("Ref_EF_Vehicle_Distance"&amp;"_"&amp;$D89),IF($D89="UK",8,4),0),IF($G89="Weight Distance (e.g. Freight Transport)",VLOOKUP(VLOOKUP($H89,INDIRECT("Ref_EF_Weight_Distance"&amp;"_"&amp;$D89),8,0),INDIRECT("Ref_EF_Weight_Distance_CH4"&amp;"_"&amp;$D89),4,0),IF($G89="Custom Vehicle",VLOOKUP($H89,Tbl_vehical_Settings,6,0),IF($G89="Custom Fuel",VLOOKUP($M89,Tbl_Fuel_Settings,6,0),VLOOKUP($H89,INDIRECT("Ref_EF_Public_Transport"&amp;"_"&amp;$D89),8,0)))))))</f>
        <v>#REF!</v>
      </c>
      <c r="AD89" s="60" t="str">
        <f>IF($G89="Fuel Use",VLOOKUP($H89,INDIRECT("Ref_EF_ByFuel_CH4"&amp;"_"&amp;$D89),5,0),
IF($G89="Fuel Use and Vehicle Distance",VLOOKUP($H89,INDIRECT("Ref_EF_Vehicle_Distance"&amp;"_"&amp;$D89),5,0),IF($G89="Vehicle Distance (e.g. Road Transport)",VLOOKUP($H89,INDIRECT("Ref_EF_Vehicle_Distance"&amp;"_"&amp;$D89),IF($D89="UK",9,5),0),IF($G89="Weight Distance (e.g. Freight Transport)",VLOOKUP(VLOOKUP($H89,INDIRECT("Ref_EF_Weight_Distance"&amp;"_"&amp;$D89),8,0),INDIRECT("Ref_EF_Weight_Distance_CH4"&amp;"_"&amp;$D89),5,0),IF($G89="Custom Vehicle",VLOOKUP($H89,Tbl_vehical_Settings,7,0),IF($G89="Custom Fuel",VLOOKUP($M89,Tbl_Fuel_Settings,7,0),VLOOKUP($H89,INDIRECT("Ref_EF_Public_Transport"&amp;"_"&amp;$D89),9,0)))))))</f>
        <v>#REF!</v>
      </c>
      <c r="AE89" s="60" t="str">
        <f>IF($G89="Fuel Use",VLOOKUP($H89,INDIRECT("Ref_EF_ByFuel_CH4"&amp;"_"&amp;$D89),6,0),
IF($G89="Fuel Use and Vehicle Distance",VLOOKUP($H89,INDIRECT("Ref_EF_Vehicle_Distance"&amp;"_"&amp;$D89),6,0),IF($G89="Vehicle Distance (e.g. Road Transport)",VLOOKUP($H89,INDIRECT("Ref_EF_Vehicle_Distance"&amp;"_"&amp;$D89),IF($D89="UK",10,6),0),IF($G89="Weight Distance (e.g. Freight Transport)",VLOOKUP(VLOOKUP($H89,INDIRECT("Ref_EF_Weight_Distance"&amp;"_"&amp;$D89),8,0),INDIRECT("Ref_EF_Weight_Distance_CH4"&amp;"_"&amp;$D89),6,0),IF($G89="Custom Vehicle",VLOOKUP($H89,Tbl_vehical_Settings,4,0),IF($G89="Custom Fuel",VLOOKUP($M89,Tbl_Fuel_Settings,4,0),VLOOKUP($H89,INDIRECT("Ref_EF_Public_Transport"&amp;"_"&amp;$D89),10,0)))))))</f>
        <v>#REF!</v>
      </c>
      <c r="AF89" s="60" t="str">
        <f>IF($G89="Fuel Use",VLOOKUP($H89,INDIRECT("Ref_EF_ByFuel_CH4"&amp;"_"&amp;$D89),7,0),
IF($G89="Fuel Use and Vehicle Distance",VLOOKUP($H89,INDIRECT("Ref_EF_Vehicle_Distance"&amp;"_"&amp;$D89),7,0),IF($G89="Vehicle Distance (e.g. Road Transport)",VLOOKUP($H89,INDIRECT("Ref_EF_Vehicle_Distance"&amp;"_"&amp;$D89),IF($D89="UK",11,7),0),IF($G89="Weight Distance (e.g. Freight Transport)",VLOOKUP(VLOOKUP($H89,INDIRECT("Ref_EF_Weight_Distance"&amp;"_"&amp;$D89),8,0),INDIRECT("Ref_EF_Weight_Distance_CH4"&amp;"_"&amp;$D89),7,0),IF($G89="Custom Vehicle",VLOOKUP($H89,Tbl_vehical_Settings,6,0),IF($G89="Custom Fuel",VLOOKUP($M89,Tbl_Fuel_Settings,6,0),VLOOKUP($H89,INDIRECT("Ref_EF_Public_Transport"&amp;"_"&amp;$D89),11,0)))))))</f>
        <v>#REF!</v>
      </c>
      <c r="AG89" s="60" t="str">
        <f>IF($G89="Fuel Use",VLOOKUP($H89,INDIRECT("Ref_EF_ByFuel_CH4"&amp;"_"&amp;$D89),8,0),
IF($G89="Fuel Use and Vehicle Distance",VLOOKUP($H89,INDIRECT("Ref_EF_Vehicle_Distance"&amp;"_"&amp;$D89),8,0),IF($G89="Vehicle Distance (e.g. Road Transport)",VLOOKUP($H89,INDIRECT("Ref_EF_Vehicle_Distance"&amp;"_"&amp;$D89),IF($D89="UK",12,8),0),IF($G89="Weight Distance (e.g. Freight Transport)",VLOOKUP(VLOOKUP($H89,INDIRECT("Ref_EF_Weight_Distance"&amp;"_"&amp;$D89),8,0),INDIRECT("Ref_EF_Weight_Distance_CH4"&amp;"_"&amp;$D89),8,0),IF($G89="Custom Vehicle",VLOOKUP($H89,Tbl_vehical_Settings,7,0),IF($G89="Custom Fuel",VLOOKUP($M89,Tbl_Fuel_Settings,7,0),VLOOKUP($H89,INDIRECT("Ref_EF_Public_Transport"&amp;"_"&amp;$D89),12,0)))))))</f>
        <v>#REF!</v>
      </c>
      <c r="AH89" s="60" t="str">
        <f t="array" ref="AH89">INDEX(Ref_Master_Unit_Table,MATCH($W89,REF_To_Unit,0),MATCH('Reference - Lookup and Unit'!$A$11,Ref_From_Units,0))</f>
        <v>#REF!</v>
      </c>
      <c r="AI89" s="60" t="str">
        <f t="array" ref="AI89">INDEX(Ref_Master_Unit_Table,MATCH(IF(AND($D89="UK",$G89="Vehicle Distance (e.g. Road Transport)"),$L89,IF(ISBLANK($O89),$L89,$O89)),Ref_From_Units,0),MATCH($X89,REF_To_Unit,0))</f>
        <v>#N/A</v>
      </c>
      <c r="AJ89" s="60" t="str">
        <f t="array" ref="AJ89">INDEX(Ref_Master_Unit_Table,MATCH($Z89,REF_To_Unit,0),MATCH('Reference - Lookup and Unit'!$A$11,Ref_From_Units,0))</f>
        <v>#REF!</v>
      </c>
      <c r="AK89" s="60" t="str">
        <f t="array" ref="AK89">INDEX(Ref_Master_Unit_Table,MATCH(IF(AND($D89="UK",$G89="Vehicle Distance (e.g. Road Transport)"),$L89,IF(ISBLANK($O89),$L89,$O89)),Ref_From_Units,0),MATCH($AA89,REF_To_Unit,0))</f>
        <v>#N/A</v>
      </c>
      <c r="AL89" s="60" t="str">
        <f t="array" ref="AL89">INDEX(Ref_Master_Unit_Table,MATCH($AC89,REF_To_Unit,0),MATCH('Reference - Lookup and Unit'!$A$11,Ref_From_Units,0))</f>
        <v>#REF!</v>
      </c>
      <c r="AM89" s="60" t="str">
        <f t="array" ref="AM89">INDEX(Ref_Master_Unit_Table,MATCH(IF(OR($G89="Fuel Use",$G89="Custom Fuel"),$O89,$L89),Ref_From_Units,0),MATCH($AD89,REF_To_Unit,0))</f>
        <v>#N/A</v>
      </c>
      <c r="AN89" s="60" t="str">
        <f t="array" ref="AN89">INDEX(Ref_Master_Unit_Table,MATCH($AF89,REF_To_Unit,0),MATCH('Reference - Lookup and Unit'!$A$11,Ref_From_Units,0))</f>
        <v>#REF!</v>
      </c>
      <c r="AO89" s="60" t="str">
        <f t="array" ref="AO89">INDEX(Ref_Master_Unit_Table,MATCH(IF(OR($G89="Fuel Use",$G89="Custom Fuel"),$O89,$L89),Ref_From_Units,0),MATCH($AD89,REF_To_Unit,0))</f>
        <v>#N/A</v>
      </c>
      <c r="AP89" s="60" t="str">
        <f>VLOOKUP("CO2",INDIRECT(IF(Setting_IPCC_GWP_VERSION="1995 IPCC Second Assessment Report (SAR)","Ref_EF_IPCC_GWP_95",IF(Setting_IPCC_GWP_VERSION="2001 IPCC Third Assessment Report (TAR)","Ref_EF_IPCC_GWP_2001","Ref_EF_IPCC_GWP_2007"))),2,0)</f>
        <v>1.0000000000</v>
      </c>
      <c r="AQ8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8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89" s="61" t="str">
        <f>VLOOKUP("Biofuel CO2",INDIRECT(IF(Setting_IPCC_GWP_VERSION="1995 IPCC Second Assessment Report (SAR)","Ref_EF_IPCC_GWP_95",IF(Setting_IPCC_GWP_VERSION="2001 IPCC Third Assessment Report (TAR)","Ref_EF_IPCC_GWP_2001","Ref_EF_IPCC_GWP_2007"))),2,0)</f>
        <v>1.0000000000</v>
      </c>
      <c r="AT89" s="62" t="str">
        <f t="shared" si="6"/>
        <v>Ref_DD_vehicle_Passenger_</v>
      </c>
      <c r="AU89" s="62" t="str">
        <f t="shared" si="7"/>
        <v>#REF!</v>
      </c>
      <c r="AV89" s="62" t="str">
        <f t="shared" si="8"/>
        <v>#REF!</v>
      </c>
      <c r="AW89" s="62" t="str">
        <f t="shared" si="9"/>
        <v>#REF!</v>
      </c>
      <c r="AX89" s="62" t="str">
        <f t="shared" si="10"/>
        <v>#REF!</v>
      </c>
      <c r="AY89" s="62" t="str">
        <f t="shared" si="11"/>
        <v>FALSE</v>
      </c>
      <c r="AZ89" s="62" t="str">
        <f t="shared" si="12"/>
        <v/>
      </c>
      <c r="BA89" s="62" t="str">
        <f t="shared" si="13"/>
        <v/>
      </c>
      <c r="BB89" s="62" t="str">
        <f t="shared" si="14"/>
        <v/>
      </c>
      <c r="BC89" s="62" t="str">
        <f t="shared" si="15"/>
        <v/>
      </c>
      <c r="BD89" s="62" t="str">
        <f t="shared" si="16"/>
        <v/>
      </c>
      <c r="BE89" s="62" t="str">
        <f t="shared" si="17"/>
        <v/>
      </c>
      <c r="BF89" s="62" t="str">
        <f t="shared" si="18"/>
        <v/>
      </c>
      <c r="BG89" s="62" t="str">
        <f t="shared" si="19"/>
        <v/>
      </c>
      <c r="BH89" s="62" t="str">
        <f t="shared" si="20"/>
        <v/>
      </c>
      <c r="BI89" s="62" t="str">
        <f t="shared" si="21"/>
        <v/>
      </c>
      <c r="BJ89" s="62" t="str">
        <f t="shared" si="22"/>
        <v/>
      </c>
      <c r="BK89" s="62" t="str">
        <f t="shared" si="23"/>
        <v/>
      </c>
      <c r="BL89" s="62" t="str">
        <f t="shared" si="24"/>
        <v/>
      </c>
      <c r="BM89" s="63" t="str">
        <f t="shared" si="25"/>
        <v/>
      </c>
      <c r="BN89" s="62" t="str">
        <f t="shared" si="26"/>
        <v/>
      </c>
      <c r="BO89" s="62" t="str">
        <f t="shared" si="27"/>
        <v/>
      </c>
      <c r="BP89" s="62" t="str">
        <f t="shared" si="28"/>
        <v/>
      </c>
      <c r="BQ89" s="62" t="str">
        <f t="shared" si="29"/>
        <v/>
      </c>
      <c r="BR89" s="62" t="str">
        <f t="shared" si="30"/>
        <v/>
      </c>
      <c r="BS89" s="62" t="str">
        <f t="shared" si="31"/>
        <v/>
      </c>
      <c r="BT89" s="62" t="str">
        <f t="shared" si="32"/>
        <v/>
      </c>
      <c r="BU89" s="62" t="str">
        <f t="shared" si="33"/>
        <v/>
      </c>
      <c r="BV89" s="62" t="str">
        <f t="shared" si="34"/>
        <v/>
      </c>
      <c r="BW89" s="62" t="str">
        <f t="shared" si="35"/>
        <v/>
      </c>
      <c r="BX89" s="62" t="str">
        <f t="shared" si="36"/>
        <v/>
      </c>
      <c r="BY89" s="62" t="str">
        <f t="shared" si="37"/>
        <v/>
      </c>
      <c r="BZ89" s="62" t="str">
        <f t="shared" si="38"/>
        <v/>
      </c>
      <c r="CA89" s="62" t="str">
        <f t="shared" si="39"/>
        <v/>
      </c>
      <c r="CB89" s="62" t="str">
        <f t="shared" si="40"/>
        <v/>
      </c>
      <c r="CC89" s="62" t="str">
        <f t="shared" si="41"/>
        <v/>
      </c>
      <c r="CD89" s="62" t="str">
        <f t="shared" si="42"/>
        <v/>
      </c>
      <c r="CE89" s="62" t="str">
        <f t="shared" si="43"/>
        <v/>
      </c>
      <c r="CF89" s="62" t="str">
        <f t="shared" si="44"/>
        <v/>
      </c>
      <c r="CG89" s="62" t="str">
        <f t="shared" si="45"/>
        <v/>
      </c>
      <c r="CH89" s="62" t="str">
        <f t="shared" si="46"/>
        <v/>
      </c>
      <c r="CI89" s="62" t="str">
        <f t="shared" si="47"/>
        <v/>
      </c>
      <c r="CJ89" s="62" t="str">
        <f t="shared" si="48"/>
        <v/>
      </c>
      <c r="CK89" s="62" t="str">
        <f t="shared" si="49"/>
        <v/>
      </c>
      <c r="CL89" s="62" t="str">
        <f t="shared" si="50"/>
        <v/>
      </c>
      <c r="CM89" s="62" t="str">
        <f t="shared" si="51"/>
        <v/>
      </c>
      <c r="CN89" s="62" t="str">
        <f t="shared" si="52"/>
        <v/>
      </c>
      <c r="CO89" s="62" t="str">
        <f t="shared" si="53"/>
        <v/>
      </c>
      <c r="CP89" s="64" t="str">
        <f t="shared" si="54"/>
        <v>Ref_DD_DistanceUnit</v>
      </c>
      <c r="CQ89" s="62" t="str">
        <f t="shared" si="55"/>
        <v/>
      </c>
      <c r="CR89" s="64" t="str">
        <f t="shared" si="56"/>
        <v/>
      </c>
      <c r="CS89" s="65"/>
      <c r="CT89" s="8"/>
      <c r="CU89" s="8"/>
      <c r="CV89" s="8"/>
      <c r="CW89" s="8"/>
      <c r="CX89" s="8"/>
      <c r="CY89" s="8"/>
      <c r="CZ89" s="8"/>
      <c r="DA89" s="8"/>
      <c r="DB89" s="8"/>
      <c r="DC89" s="8"/>
      <c r="DD89" s="8"/>
      <c r="DE89" s="8"/>
      <c r="DF89" s="8"/>
      <c r="DG89" s="8"/>
      <c r="DH89" s="8"/>
      <c r="DI89" s="8"/>
      <c r="DJ89" s="8"/>
      <c r="DK89" s="8"/>
      <c r="DL89" s="8"/>
    </row>
    <row r="90" ht="18.0" customHeight="1">
      <c r="A90" s="8"/>
      <c r="B90" s="87"/>
      <c r="C90" s="79"/>
      <c r="D90" s="79"/>
      <c r="E90" s="79"/>
      <c r="F90" s="79"/>
      <c r="G90" s="79"/>
      <c r="H90" s="79"/>
      <c r="I90" s="80"/>
      <c r="J90" s="80"/>
      <c r="K90" s="80"/>
      <c r="L90" s="79"/>
      <c r="M90" s="79"/>
      <c r="N90" s="80"/>
      <c r="O90" s="79"/>
      <c r="P90" s="81"/>
      <c r="Q90" s="82" t="str">
        <f t="shared" si="1"/>
        <v/>
      </c>
      <c r="R90" s="82" t="str">
        <f t="shared" si="2"/>
        <v/>
      </c>
      <c r="S90" s="82" t="str">
        <f t="shared" si="3"/>
        <v/>
      </c>
      <c r="T90" s="82" t="str">
        <f t="shared" si="4"/>
        <v>0</v>
      </c>
      <c r="U90" s="83" t="str">
        <f t="shared" si="5"/>
        <v/>
      </c>
      <c r="V90" s="60" t="str">
        <f>IF(OR($G90="Fuel Use",$G90="Fuel Use and Vehicle Distance"),VLOOKUP($M90,INDIRECT("Ref_EF_ByFuel"&amp;"_"&amp;$D90),3,0),IF(AND($G90="Vehicle Distance (e.g. Road Transport)",$D90="UK"),VLOOKUP($H90,Ref_EF_Vehicle_Distance_UK,3,0),IF(AND($G90="Vehicle Distance (e.g. Road Transport)",OR($D90="US",$D90="Other")),VLOOKUP($H90,INDIRECT("Ref_EF_Vehicle_Distance"&amp;"_"&amp;$D90),15,0),IF(AND($G90="Vehicle Distance (e.g. Road Transport)",ISBLANK($N90),ISBLANK($O90)),VLOOKUP($H90,INDIRECT("Ref_EF_Vehicle_Distance"&amp;"_"&amp;$D90),15,0),IF($G90="Weight Distance (e.g. Freight Transport)",VLOOKUP($H90,INDIRECT("Ref_EF_Weight_Distance"&amp;"_"&amp;$D90),3,0),IF($G90="Custom Vehicle",VLOOKUP($H90,Tbl_vehical_Settings,2,0),IF($G90="Custom Fuel",VLOOKUP($M90,Tbl_Fuel_Settings,2,0),$AU90)))))))</f>
        <v>#REF!</v>
      </c>
      <c r="W90" s="60" t="str">
        <f>IF(OR($G90="Fuel Use",$G90="Fuel Use and Vehicle Distance"),VLOOKUP($M90,INDIRECT("Ref_EF_ByFuel"&amp;"_"&amp;$D90),5,0),IF(AND($G90="Vehicle Distance (e.g. Road Transport)",$D90="UK"),VLOOKUP($H90,Ref_EF_Vehicle_Distance_UK,5,0),IF(AND($G90="Vehicle Distance (e.g. Road Transport)",OR($D90="US",$D90="Other")),VLOOKUP($H90,INDIRECT("Ref_EF_Vehicle_Distance"&amp;"_"&amp;$D90),17,0),IF(AND($G90="Vehicle Distance (e.g. Road Transport)",ISBLANK($N90),ISBLANK($O90)),VLOOKUP($H90,INDIRECT("Ref_EF_Vehicle_Distance"&amp;"_"&amp;$D90),17,0),IF($G90="Weight Distance (e.g. Freight Transport)",VLOOKUP($H90,INDIRECT("Ref_EF_Weight_Distance"&amp;"_"&amp;$D90),5,0),IF($G90="Custom Vehicle",VLOOKUP($H90,Tbl_vehical_Settings,6,0),IF($G90="Custom Fuel",VLOOKUP($M90,Tbl_Fuel_Settings,6,0),$AV90)))))))</f>
        <v>#REF!</v>
      </c>
      <c r="X90" s="60" t="str">
        <f>IF(OR($G90="Fuel Use",$G90="Fuel Use and Vehicle Distance"),VLOOKUP($M90,INDIRECT("Ref_EF_ByFuel"&amp;"_"&amp;$D90),6,0),IF(AND($G90="Vehicle Distance (e.g. Road Transport)",$D90="UK"),VLOOKUP($H90,Ref_EF_Vehicle_Distance_UK,6,0),IF(AND($G90="Vehicle Distance (e.g. Road Transport)",OR($D90="US",$D90="Other")),VLOOKUP($H90,INDIRECT("Ref_EF_Vehicle_Distance"&amp;"_"&amp;$D90),18,0),IF(AND($G90="Vehicle Distance (e.g. Road Transport)",ISBLANK($N90),ISBLANK($O90)),VLOOKUP($H90,INDIRECT("Ref_EF_Vehicle_Distance"&amp;"_"&amp;$D90),18,0),IF($G90="Weight Distance (e.g. Freight Transport)",VLOOKUP($H90,INDIRECT("Ref_EF_Weight_Distance"&amp;"_"&amp;$D90),6,0),IF($G90="Custom Vehicle",VLOOKUP($H90,Tbl_vehical_Settings,7,0),IF($G90="Custom Fuel",VLOOKUP($M90,Tbl_Fuel_Settings,7,0),$AW90)))))))</f>
        <v>#REF!</v>
      </c>
      <c r="Y90" s="60" t="str">
        <f>IF(OR($G90="Fuel Use",$G90="Fuel Use and Vehicle Distance"),VLOOKUP($M90,INDIRECT("Ref_EF_ByFuel"&amp;"_"&amp;$D90),4,0),IF(AND($G90="Vehicle Distance (e.g. Road Transport)",$D90="UK"),VLOOKUP($H90,Ref_EF_Vehicle_Distance_UK,4,0),IF(AND($G90="Vehicle Distance (e.g. Road Transport)",OR($D90="US",$D90="Other")),VLOOKUP($H90,INDIRECT("Ref_EF_Vehicle_Distance"&amp;"_"&amp;$D90),16,0),IF(AND($G90="Vehicle Distance (e.g. Road Transport)",ISBLANK($N90),ISBLANK($O90)),VLOOKUP($H90,INDIRECT("Ref_EF_Vehicle_Distance"&amp;"_"&amp;$D90),16,0),IF($G90="Weight Distance (e.g. Freight Transport)",VLOOKUP($H90,INDIRECT("Ref_EF_Weight_Distance"&amp;"_"&amp;$D90),4,0),IF($G90="Custom Vehicle",VLOOKUP($H90,Tbl_vehical_Settings,5,0),IF($G90="Custom Fuel",VLOOKUP($M90,Tbl_Fuel_Settings,5,0),$AX90)))))))</f>
        <v>#REF!</v>
      </c>
      <c r="Z90" s="60" t="str">
        <f>IF(OR($G90="Fuel Use",$G90="Fuel Use and Vehicle Distance"),VLOOKUP($M90,INDIRECT("Ref_EF_ByFuel"&amp;"_"&amp;$D90),5,0),IF(AND($G90="Vehicle Distance (e.g. Road Transport)",$D90="UK"),VLOOKUP($H90,Ref_EF_Vehicle_Distance_UK,5,0),IF(AND($G90="Vehicle Distance (e.g. Road Transport)",OR($D90="US",$D90="Other")),VLOOKUP($H90,INDIRECT("Ref_EF_Vehicle_Distance"&amp;"_"&amp;$D90),17,0),IF(AND($G90="Vehicle Distance (e.g. Road Transport)",ISBLANK($N90),ISBLANK($O90)),VLOOKUP($H90,INDIRECT("Ref_EF_Vehicle_Distance"&amp;"_"&amp;$D90),17,0),IF($G90="Weight Distance (e.g. Freight Transport)",VLOOKUP($H90,INDIRECT("Ref_EF_Weight_Distance"&amp;"_"&amp;$D90),5,0),IF($G90="Custom Vehicle",VLOOKUP($H90,Tbl_vehical_Settings,6,0),IF($G90="Custom Fuel",VLOOKUP($M90,Tbl_Fuel_Settings,6,0),$AV90)))))))</f>
        <v>#REF!</v>
      </c>
      <c r="AA90" s="60" t="str">
        <f>IF(OR($G90="Fuel Use",$G90="Fuel Use and Vehicle Distance"),VLOOKUP($M90,INDIRECT("Ref_EF_ByFuel"&amp;"_"&amp;$D90),6,0),IF(AND($G90="Vehicle Distance (e.g. Road Transport)",$D90="UK"),VLOOKUP($H90,Ref_EF_Vehicle_Distance_UK,6,0),IF(AND($G90="Vehicle Distance (e.g. Road Transport)",OR($D90="US",$D90="Other")),VLOOKUP($H90,INDIRECT("Ref_EF_Vehicle_Distance"&amp;"_"&amp;$D90),18,0),IF(AND($G90="Vehicle Distance (e.g. Road Transport)",ISBLANK($N90),ISBLANK($O90)),VLOOKUP($H90,INDIRECT("Ref_EF_Vehicle_Distance"&amp;"_"&amp;$D90),18,0),IF($G90="Weight Distance (e.g. Freight Transport)",VLOOKUP($H90,INDIRECT("Ref_EF_Weight_Distance"&amp;"_"&amp;$D90),6,0),IF($G90="Custom Vehicle",VLOOKUP($H90,Tbl_vehical_Settings,7,0),IF($G90="Custom Fuel",VLOOKUP($M90,Tbl_Fuel_Settings,7,0),$AW90)))))))</f>
        <v>#REF!</v>
      </c>
      <c r="AB90" s="60" t="str">
        <f>IF($G90="Fuel Use",VLOOKUP($H90,INDIRECT("Ref_EF_ByFuel_CH4"&amp;"_"&amp;$D90),3,0),
IF($G90="Fuel Use and Vehicle Distance",VLOOKUP($H90,INDIRECT("Ref_EF_Vehicle_Distance"&amp;"_"&amp;$D90),3,0),IF($G90="Vehicle Distance (e.g. Road Transport)",VLOOKUP($H90,INDIRECT("Ref_EF_Vehicle_Distance"&amp;"_"&amp;$D90),IF($D90="UK",7,3),0),IF($G90="Weight Distance (e.g. Freight Transport)",VLOOKUP(VLOOKUP($H90,INDIRECT("Ref_EF_Weight_Distance"&amp;"_"&amp;$D90),8,0),INDIRECT("Ref_EF_Weight_Distance_CH4"&amp;"_"&amp;$D90),3,0),IF($G90="Custom Vehicle",VLOOKUP($H90,Tbl_vehical_Settings,3,0),IF($G90="Custom Fuel",VLOOKUP($M90,Tbl_Fuel_Settings,3,0),VLOOKUP($H90,INDIRECT("Ref_EF_Public_Transport"&amp;"_"&amp;$D90),7,0)))))))</f>
        <v>#REF!</v>
      </c>
      <c r="AC90" s="60" t="str">
        <f>IF($G90="Fuel Use",VLOOKUP($H90,INDIRECT("Ref_EF_ByFuel_CH4"&amp;"_"&amp;$D90),4,0),
IF($G90="Fuel Use and Vehicle Distance",VLOOKUP($H90,INDIRECT("Ref_EF_Vehicle_Distance"&amp;"_"&amp;$D90),4,0),IF($G90="Vehicle Distance (e.g. Road Transport)",VLOOKUP($H90,INDIRECT("Ref_EF_Vehicle_Distance"&amp;"_"&amp;$D90),IF($D90="UK",8,4),0),IF($G90="Weight Distance (e.g. Freight Transport)",VLOOKUP(VLOOKUP($H90,INDIRECT("Ref_EF_Weight_Distance"&amp;"_"&amp;$D90),8,0),INDIRECT("Ref_EF_Weight_Distance_CH4"&amp;"_"&amp;$D90),4,0),IF($G90="Custom Vehicle",VLOOKUP($H90,Tbl_vehical_Settings,6,0),IF($G90="Custom Fuel",VLOOKUP($M90,Tbl_Fuel_Settings,6,0),VLOOKUP($H90,INDIRECT("Ref_EF_Public_Transport"&amp;"_"&amp;$D90),8,0)))))))</f>
        <v>#REF!</v>
      </c>
      <c r="AD90" s="60" t="str">
        <f>IF($G90="Fuel Use",VLOOKUP($H90,INDIRECT("Ref_EF_ByFuel_CH4"&amp;"_"&amp;$D90),5,0),
IF($G90="Fuel Use and Vehicle Distance",VLOOKUP($H90,INDIRECT("Ref_EF_Vehicle_Distance"&amp;"_"&amp;$D90),5,0),IF($G90="Vehicle Distance (e.g. Road Transport)",VLOOKUP($H90,INDIRECT("Ref_EF_Vehicle_Distance"&amp;"_"&amp;$D90),IF($D90="UK",9,5),0),IF($G90="Weight Distance (e.g. Freight Transport)",VLOOKUP(VLOOKUP($H90,INDIRECT("Ref_EF_Weight_Distance"&amp;"_"&amp;$D90),8,0),INDIRECT("Ref_EF_Weight_Distance_CH4"&amp;"_"&amp;$D90),5,0),IF($G90="Custom Vehicle",VLOOKUP($H90,Tbl_vehical_Settings,7,0),IF($G90="Custom Fuel",VLOOKUP($M90,Tbl_Fuel_Settings,7,0),VLOOKUP($H90,INDIRECT("Ref_EF_Public_Transport"&amp;"_"&amp;$D90),9,0)))))))</f>
        <v>#REF!</v>
      </c>
      <c r="AE90" s="60" t="str">
        <f>IF($G90="Fuel Use",VLOOKUP($H90,INDIRECT("Ref_EF_ByFuel_CH4"&amp;"_"&amp;$D90),6,0),
IF($G90="Fuel Use and Vehicle Distance",VLOOKUP($H90,INDIRECT("Ref_EF_Vehicle_Distance"&amp;"_"&amp;$D90),6,0),IF($G90="Vehicle Distance (e.g. Road Transport)",VLOOKUP($H90,INDIRECT("Ref_EF_Vehicle_Distance"&amp;"_"&amp;$D90),IF($D90="UK",10,6),0),IF($G90="Weight Distance (e.g. Freight Transport)",VLOOKUP(VLOOKUP($H90,INDIRECT("Ref_EF_Weight_Distance"&amp;"_"&amp;$D90),8,0),INDIRECT("Ref_EF_Weight_Distance_CH4"&amp;"_"&amp;$D90),6,0),IF($G90="Custom Vehicle",VLOOKUP($H90,Tbl_vehical_Settings,4,0),IF($G90="Custom Fuel",VLOOKUP($M90,Tbl_Fuel_Settings,4,0),VLOOKUP($H90,INDIRECT("Ref_EF_Public_Transport"&amp;"_"&amp;$D90),10,0)))))))</f>
        <v>#REF!</v>
      </c>
      <c r="AF90" s="60" t="str">
        <f>IF($G90="Fuel Use",VLOOKUP($H90,INDIRECT("Ref_EF_ByFuel_CH4"&amp;"_"&amp;$D90),7,0),
IF($G90="Fuel Use and Vehicle Distance",VLOOKUP($H90,INDIRECT("Ref_EF_Vehicle_Distance"&amp;"_"&amp;$D90),7,0),IF($G90="Vehicle Distance (e.g. Road Transport)",VLOOKUP($H90,INDIRECT("Ref_EF_Vehicle_Distance"&amp;"_"&amp;$D90),IF($D90="UK",11,7),0),IF($G90="Weight Distance (e.g. Freight Transport)",VLOOKUP(VLOOKUP($H90,INDIRECT("Ref_EF_Weight_Distance"&amp;"_"&amp;$D90),8,0),INDIRECT("Ref_EF_Weight_Distance_CH4"&amp;"_"&amp;$D90),7,0),IF($G90="Custom Vehicle",VLOOKUP($H90,Tbl_vehical_Settings,6,0),IF($G90="Custom Fuel",VLOOKUP($M90,Tbl_Fuel_Settings,6,0),VLOOKUP($H90,INDIRECT("Ref_EF_Public_Transport"&amp;"_"&amp;$D90),11,0)))))))</f>
        <v>#REF!</v>
      </c>
      <c r="AG90" s="60" t="str">
        <f>IF($G90="Fuel Use",VLOOKUP($H90,INDIRECT("Ref_EF_ByFuel_CH4"&amp;"_"&amp;$D90),8,0),
IF($G90="Fuel Use and Vehicle Distance",VLOOKUP($H90,INDIRECT("Ref_EF_Vehicle_Distance"&amp;"_"&amp;$D90),8,0),IF($G90="Vehicle Distance (e.g. Road Transport)",VLOOKUP($H90,INDIRECT("Ref_EF_Vehicle_Distance"&amp;"_"&amp;$D90),IF($D90="UK",12,8),0),IF($G90="Weight Distance (e.g. Freight Transport)",VLOOKUP(VLOOKUP($H90,INDIRECT("Ref_EF_Weight_Distance"&amp;"_"&amp;$D90),8,0),INDIRECT("Ref_EF_Weight_Distance_CH4"&amp;"_"&amp;$D90),8,0),IF($G90="Custom Vehicle",VLOOKUP($H90,Tbl_vehical_Settings,7,0),IF($G90="Custom Fuel",VLOOKUP($M90,Tbl_Fuel_Settings,7,0),VLOOKUP($H90,INDIRECT("Ref_EF_Public_Transport"&amp;"_"&amp;$D90),12,0)))))))</f>
        <v>#REF!</v>
      </c>
      <c r="AH90" s="60" t="str">
        <f t="array" ref="AH90">INDEX(Ref_Master_Unit_Table,MATCH($W90,REF_To_Unit,0),MATCH('Reference - Lookup and Unit'!$A$11,Ref_From_Units,0))</f>
        <v>#REF!</v>
      </c>
      <c r="AI90" s="60" t="str">
        <f t="array" ref="AI90">INDEX(Ref_Master_Unit_Table,MATCH(IF(AND($D90="UK",$G90="Vehicle Distance (e.g. Road Transport)"),$L90,IF(ISBLANK($O90),$L90,$O90)),Ref_From_Units,0),MATCH($X90,REF_To_Unit,0))</f>
        <v>#N/A</v>
      </c>
      <c r="AJ90" s="60" t="str">
        <f t="array" ref="AJ90">INDEX(Ref_Master_Unit_Table,MATCH($Z90,REF_To_Unit,0),MATCH('Reference - Lookup and Unit'!$A$11,Ref_From_Units,0))</f>
        <v>#REF!</v>
      </c>
      <c r="AK90" s="60" t="str">
        <f t="array" ref="AK90">INDEX(Ref_Master_Unit_Table,MATCH(IF(AND($D90="UK",$G90="Vehicle Distance (e.g. Road Transport)"),$L90,IF(ISBLANK($O90),$L90,$O90)),Ref_From_Units,0),MATCH($AA90,REF_To_Unit,0))</f>
        <v>#N/A</v>
      </c>
      <c r="AL90" s="60" t="str">
        <f t="array" ref="AL90">INDEX(Ref_Master_Unit_Table,MATCH($AC90,REF_To_Unit,0),MATCH('Reference - Lookup and Unit'!$A$11,Ref_From_Units,0))</f>
        <v>#REF!</v>
      </c>
      <c r="AM90" s="60" t="str">
        <f t="array" ref="AM90">INDEX(Ref_Master_Unit_Table,MATCH(IF(OR($G90="Fuel Use",$G90="Custom Fuel"),$O90,$L90),Ref_From_Units,0),MATCH($AD90,REF_To_Unit,0))</f>
        <v>#N/A</v>
      </c>
      <c r="AN90" s="60" t="str">
        <f t="array" ref="AN90">INDEX(Ref_Master_Unit_Table,MATCH($AF90,REF_To_Unit,0),MATCH('Reference - Lookup and Unit'!$A$11,Ref_From_Units,0))</f>
        <v>#REF!</v>
      </c>
      <c r="AO90" s="60" t="str">
        <f t="array" ref="AO90">INDEX(Ref_Master_Unit_Table,MATCH(IF(OR($G90="Fuel Use",$G90="Custom Fuel"),$O90,$L90),Ref_From_Units,0),MATCH($AD90,REF_To_Unit,0))</f>
        <v>#N/A</v>
      </c>
      <c r="AP90" s="60" t="str">
        <f>VLOOKUP("CO2",INDIRECT(IF(Setting_IPCC_GWP_VERSION="1995 IPCC Second Assessment Report (SAR)","Ref_EF_IPCC_GWP_95",IF(Setting_IPCC_GWP_VERSION="2001 IPCC Third Assessment Report (TAR)","Ref_EF_IPCC_GWP_2001","Ref_EF_IPCC_GWP_2007"))),2,0)</f>
        <v>1.0000000000</v>
      </c>
      <c r="AQ9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0" s="61" t="str">
        <f>VLOOKUP("Biofuel CO2",INDIRECT(IF(Setting_IPCC_GWP_VERSION="1995 IPCC Second Assessment Report (SAR)","Ref_EF_IPCC_GWP_95",IF(Setting_IPCC_GWP_VERSION="2001 IPCC Third Assessment Report (TAR)","Ref_EF_IPCC_GWP_2001","Ref_EF_IPCC_GWP_2007"))),2,0)</f>
        <v>1.0000000000</v>
      </c>
      <c r="AT90" s="62" t="str">
        <f t="shared" si="6"/>
        <v>Ref_DD_vehicle_Passenger_</v>
      </c>
      <c r="AU90" s="62" t="str">
        <f t="shared" si="7"/>
        <v>#REF!</v>
      </c>
      <c r="AV90" s="62" t="str">
        <f t="shared" si="8"/>
        <v>#REF!</v>
      </c>
      <c r="AW90" s="62" t="str">
        <f t="shared" si="9"/>
        <v>#REF!</v>
      </c>
      <c r="AX90" s="62" t="str">
        <f t="shared" si="10"/>
        <v>#REF!</v>
      </c>
      <c r="AY90" s="62" t="str">
        <f t="shared" si="11"/>
        <v>FALSE</v>
      </c>
      <c r="AZ90" s="62" t="str">
        <f t="shared" si="12"/>
        <v/>
      </c>
      <c r="BA90" s="62" t="str">
        <f t="shared" si="13"/>
        <v/>
      </c>
      <c r="BB90" s="62" t="str">
        <f t="shared" si="14"/>
        <v/>
      </c>
      <c r="BC90" s="62" t="str">
        <f t="shared" si="15"/>
        <v/>
      </c>
      <c r="BD90" s="62" t="str">
        <f t="shared" si="16"/>
        <v/>
      </c>
      <c r="BE90" s="62" t="str">
        <f t="shared" si="17"/>
        <v/>
      </c>
      <c r="BF90" s="62" t="str">
        <f t="shared" si="18"/>
        <v/>
      </c>
      <c r="BG90" s="62" t="str">
        <f t="shared" si="19"/>
        <v/>
      </c>
      <c r="BH90" s="62" t="str">
        <f t="shared" si="20"/>
        <v/>
      </c>
      <c r="BI90" s="62" t="str">
        <f t="shared" si="21"/>
        <v/>
      </c>
      <c r="BJ90" s="62" t="str">
        <f t="shared" si="22"/>
        <v/>
      </c>
      <c r="BK90" s="62" t="str">
        <f t="shared" si="23"/>
        <v/>
      </c>
      <c r="BL90" s="62" t="str">
        <f t="shared" si="24"/>
        <v/>
      </c>
      <c r="BM90" s="63" t="str">
        <f t="shared" si="25"/>
        <v/>
      </c>
      <c r="BN90" s="62" t="str">
        <f t="shared" si="26"/>
        <v/>
      </c>
      <c r="BO90" s="62" t="str">
        <f t="shared" si="27"/>
        <v/>
      </c>
      <c r="BP90" s="62" t="str">
        <f t="shared" si="28"/>
        <v/>
      </c>
      <c r="BQ90" s="62" t="str">
        <f t="shared" si="29"/>
        <v/>
      </c>
      <c r="BR90" s="62" t="str">
        <f t="shared" si="30"/>
        <v/>
      </c>
      <c r="BS90" s="62" t="str">
        <f t="shared" si="31"/>
        <v/>
      </c>
      <c r="BT90" s="62" t="str">
        <f t="shared" si="32"/>
        <v/>
      </c>
      <c r="BU90" s="62" t="str">
        <f t="shared" si="33"/>
        <v/>
      </c>
      <c r="BV90" s="62" t="str">
        <f t="shared" si="34"/>
        <v/>
      </c>
      <c r="BW90" s="62" t="str">
        <f t="shared" si="35"/>
        <v/>
      </c>
      <c r="BX90" s="62" t="str">
        <f t="shared" si="36"/>
        <v/>
      </c>
      <c r="BY90" s="62" t="str">
        <f t="shared" si="37"/>
        <v/>
      </c>
      <c r="BZ90" s="62" t="str">
        <f t="shared" si="38"/>
        <v/>
      </c>
      <c r="CA90" s="62" t="str">
        <f t="shared" si="39"/>
        <v/>
      </c>
      <c r="CB90" s="62" t="str">
        <f t="shared" si="40"/>
        <v/>
      </c>
      <c r="CC90" s="62" t="str">
        <f t="shared" si="41"/>
        <v/>
      </c>
      <c r="CD90" s="62" t="str">
        <f t="shared" si="42"/>
        <v/>
      </c>
      <c r="CE90" s="62" t="str">
        <f t="shared" si="43"/>
        <v/>
      </c>
      <c r="CF90" s="62" t="str">
        <f t="shared" si="44"/>
        <v/>
      </c>
      <c r="CG90" s="62" t="str">
        <f t="shared" si="45"/>
        <v/>
      </c>
      <c r="CH90" s="62" t="str">
        <f t="shared" si="46"/>
        <v/>
      </c>
      <c r="CI90" s="62" t="str">
        <f t="shared" si="47"/>
        <v/>
      </c>
      <c r="CJ90" s="62" t="str">
        <f t="shared" si="48"/>
        <v/>
      </c>
      <c r="CK90" s="62" t="str">
        <f t="shared" si="49"/>
        <v/>
      </c>
      <c r="CL90" s="62" t="str">
        <f t="shared" si="50"/>
        <v/>
      </c>
      <c r="CM90" s="62" t="str">
        <f t="shared" si="51"/>
        <v/>
      </c>
      <c r="CN90" s="62" t="str">
        <f t="shared" si="52"/>
        <v/>
      </c>
      <c r="CO90" s="62" t="str">
        <f t="shared" si="53"/>
        <v/>
      </c>
      <c r="CP90" s="64" t="str">
        <f t="shared" si="54"/>
        <v>Ref_DD_DistanceUnit</v>
      </c>
      <c r="CQ90" s="62" t="str">
        <f t="shared" si="55"/>
        <v/>
      </c>
      <c r="CR90" s="64" t="str">
        <f t="shared" si="56"/>
        <v/>
      </c>
      <c r="CS90" s="65"/>
      <c r="CT90" s="8"/>
      <c r="CU90" s="8"/>
      <c r="CV90" s="8"/>
      <c r="CW90" s="8"/>
      <c r="CX90" s="8"/>
      <c r="CY90" s="8"/>
      <c r="CZ90" s="8"/>
      <c r="DA90" s="8"/>
      <c r="DB90" s="8"/>
      <c r="DC90" s="8"/>
      <c r="DD90" s="8"/>
      <c r="DE90" s="8"/>
      <c r="DF90" s="8"/>
      <c r="DG90" s="8"/>
      <c r="DH90" s="8"/>
      <c r="DI90" s="8"/>
      <c r="DJ90" s="8"/>
      <c r="DK90" s="8"/>
      <c r="DL90" s="8"/>
    </row>
    <row r="91" ht="18.0" customHeight="1">
      <c r="A91" s="8"/>
      <c r="B91" s="87"/>
      <c r="C91" s="79"/>
      <c r="D91" s="79"/>
      <c r="E91" s="79"/>
      <c r="F91" s="79"/>
      <c r="G91" s="79"/>
      <c r="H91" s="79"/>
      <c r="I91" s="80"/>
      <c r="J91" s="80"/>
      <c r="K91" s="80"/>
      <c r="L91" s="79"/>
      <c r="M91" s="79"/>
      <c r="N91" s="80"/>
      <c r="O91" s="79"/>
      <c r="P91" s="81"/>
      <c r="Q91" s="82" t="str">
        <f t="shared" si="1"/>
        <v/>
      </c>
      <c r="R91" s="82" t="str">
        <f t="shared" si="2"/>
        <v/>
      </c>
      <c r="S91" s="82" t="str">
        <f t="shared" si="3"/>
        <v/>
      </c>
      <c r="T91" s="82" t="str">
        <f t="shared" si="4"/>
        <v>0</v>
      </c>
      <c r="U91" s="83" t="str">
        <f t="shared" si="5"/>
        <v/>
      </c>
      <c r="V91" s="60" t="str">
        <f>IF(OR($G91="Fuel Use",$G91="Fuel Use and Vehicle Distance"),VLOOKUP($M91,INDIRECT("Ref_EF_ByFuel"&amp;"_"&amp;$D91),3,0),IF(AND($G91="Vehicle Distance (e.g. Road Transport)",$D91="UK"),VLOOKUP($H91,Ref_EF_Vehicle_Distance_UK,3,0),IF(AND($G91="Vehicle Distance (e.g. Road Transport)",OR($D91="US",$D91="Other")),VLOOKUP($H91,INDIRECT("Ref_EF_Vehicle_Distance"&amp;"_"&amp;$D91),15,0),IF(AND($G91="Vehicle Distance (e.g. Road Transport)",ISBLANK($N91),ISBLANK($O91)),VLOOKUP($H91,INDIRECT("Ref_EF_Vehicle_Distance"&amp;"_"&amp;$D91),15,0),IF($G91="Weight Distance (e.g. Freight Transport)",VLOOKUP($H91,INDIRECT("Ref_EF_Weight_Distance"&amp;"_"&amp;$D91),3,0),IF($G91="Custom Vehicle",VLOOKUP($H91,Tbl_vehical_Settings,2,0),IF($G91="Custom Fuel",VLOOKUP($M91,Tbl_Fuel_Settings,2,0),$AU91)))))))</f>
        <v>#REF!</v>
      </c>
      <c r="W91" s="60" t="str">
        <f>IF(OR($G91="Fuel Use",$G91="Fuel Use and Vehicle Distance"),VLOOKUP($M91,INDIRECT("Ref_EF_ByFuel"&amp;"_"&amp;$D91),5,0),IF(AND($G91="Vehicle Distance (e.g. Road Transport)",$D91="UK"),VLOOKUP($H91,Ref_EF_Vehicle_Distance_UK,5,0),IF(AND($G91="Vehicle Distance (e.g. Road Transport)",OR($D91="US",$D91="Other")),VLOOKUP($H91,INDIRECT("Ref_EF_Vehicle_Distance"&amp;"_"&amp;$D91),17,0),IF(AND($G91="Vehicle Distance (e.g. Road Transport)",ISBLANK($N91),ISBLANK($O91)),VLOOKUP($H91,INDIRECT("Ref_EF_Vehicle_Distance"&amp;"_"&amp;$D91),17,0),IF($G91="Weight Distance (e.g. Freight Transport)",VLOOKUP($H91,INDIRECT("Ref_EF_Weight_Distance"&amp;"_"&amp;$D91),5,0),IF($G91="Custom Vehicle",VLOOKUP($H91,Tbl_vehical_Settings,6,0),IF($G91="Custom Fuel",VLOOKUP($M91,Tbl_Fuel_Settings,6,0),$AV91)))))))</f>
        <v>#REF!</v>
      </c>
      <c r="X91" s="60" t="str">
        <f>IF(OR($G91="Fuel Use",$G91="Fuel Use and Vehicle Distance"),VLOOKUP($M91,INDIRECT("Ref_EF_ByFuel"&amp;"_"&amp;$D91),6,0),IF(AND($G91="Vehicle Distance (e.g. Road Transport)",$D91="UK"),VLOOKUP($H91,Ref_EF_Vehicle_Distance_UK,6,0),IF(AND($G91="Vehicle Distance (e.g. Road Transport)",OR($D91="US",$D91="Other")),VLOOKUP($H91,INDIRECT("Ref_EF_Vehicle_Distance"&amp;"_"&amp;$D91),18,0),IF(AND($G91="Vehicle Distance (e.g. Road Transport)",ISBLANK($N91),ISBLANK($O91)),VLOOKUP($H91,INDIRECT("Ref_EF_Vehicle_Distance"&amp;"_"&amp;$D91),18,0),IF($G91="Weight Distance (e.g. Freight Transport)",VLOOKUP($H91,INDIRECT("Ref_EF_Weight_Distance"&amp;"_"&amp;$D91),6,0),IF($G91="Custom Vehicle",VLOOKUP($H91,Tbl_vehical_Settings,7,0),IF($G91="Custom Fuel",VLOOKUP($M91,Tbl_Fuel_Settings,7,0),$AW91)))))))</f>
        <v>#REF!</v>
      </c>
      <c r="Y91" s="60" t="str">
        <f>IF(OR($G91="Fuel Use",$G91="Fuel Use and Vehicle Distance"),VLOOKUP($M91,INDIRECT("Ref_EF_ByFuel"&amp;"_"&amp;$D91),4,0),IF(AND($G91="Vehicle Distance (e.g. Road Transport)",$D91="UK"),VLOOKUP($H91,Ref_EF_Vehicle_Distance_UK,4,0),IF(AND($G91="Vehicle Distance (e.g. Road Transport)",OR($D91="US",$D91="Other")),VLOOKUP($H91,INDIRECT("Ref_EF_Vehicle_Distance"&amp;"_"&amp;$D91),16,0),IF(AND($G91="Vehicle Distance (e.g. Road Transport)",ISBLANK($N91),ISBLANK($O91)),VLOOKUP($H91,INDIRECT("Ref_EF_Vehicle_Distance"&amp;"_"&amp;$D91),16,0),IF($G91="Weight Distance (e.g. Freight Transport)",VLOOKUP($H91,INDIRECT("Ref_EF_Weight_Distance"&amp;"_"&amp;$D91),4,0),IF($G91="Custom Vehicle",VLOOKUP($H91,Tbl_vehical_Settings,5,0),IF($G91="Custom Fuel",VLOOKUP($M91,Tbl_Fuel_Settings,5,0),$AX91)))))))</f>
        <v>#REF!</v>
      </c>
      <c r="Z91" s="60" t="str">
        <f>IF(OR($G91="Fuel Use",$G91="Fuel Use and Vehicle Distance"),VLOOKUP($M91,INDIRECT("Ref_EF_ByFuel"&amp;"_"&amp;$D91),5,0),IF(AND($G91="Vehicle Distance (e.g. Road Transport)",$D91="UK"),VLOOKUP($H91,Ref_EF_Vehicle_Distance_UK,5,0),IF(AND($G91="Vehicle Distance (e.g. Road Transport)",OR($D91="US",$D91="Other")),VLOOKUP($H91,INDIRECT("Ref_EF_Vehicle_Distance"&amp;"_"&amp;$D91),17,0),IF(AND($G91="Vehicle Distance (e.g. Road Transport)",ISBLANK($N91),ISBLANK($O91)),VLOOKUP($H91,INDIRECT("Ref_EF_Vehicle_Distance"&amp;"_"&amp;$D91),17,0),IF($G91="Weight Distance (e.g. Freight Transport)",VLOOKUP($H91,INDIRECT("Ref_EF_Weight_Distance"&amp;"_"&amp;$D91),5,0),IF($G91="Custom Vehicle",VLOOKUP($H91,Tbl_vehical_Settings,6,0),IF($G91="Custom Fuel",VLOOKUP($M91,Tbl_Fuel_Settings,6,0),$AV91)))))))</f>
        <v>#REF!</v>
      </c>
      <c r="AA91" s="60" t="str">
        <f>IF(OR($G91="Fuel Use",$G91="Fuel Use and Vehicle Distance"),VLOOKUP($M91,INDIRECT("Ref_EF_ByFuel"&amp;"_"&amp;$D91),6,0),IF(AND($G91="Vehicle Distance (e.g. Road Transport)",$D91="UK"),VLOOKUP($H91,Ref_EF_Vehicle_Distance_UK,6,0),IF(AND($G91="Vehicle Distance (e.g. Road Transport)",OR($D91="US",$D91="Other")),VLOOKUP($H91,INDIRECT("Ref_EF_Vehicle_Distance"&amp;"_"&amp;$D91),18,0),IF(AND($G91="Vehicle Distance (e.g. Road Transport)",ISBLANK($N91),ISBLANK($O91)),VLOOKUP($H91,INDIRECT("Ref_EF_Vehicle_Distance"&amp;"_"&amp;$D91),18,0),IF($G91="Weight Distance (e.g. Freight Transport)",VLOOKUP($H91,INDIRECT("Ref_EF_Weight_Distance"&amp;"_"&amp;$D91),6,0),IF($G91="Custom Vehicle",VLOOKUP($H91,Tbl_vehical_Settings,7,0),IF($G91="Custom Fuel",VLOOKUP($M91,Tbl_Fuel_Settings,7,0),$AW91)))))))</f>
        <v>#REF!</v>
      </c>
      <c r="AB91" s="60" t="str">
        <f>IF($G91="Fuel Use",VLOOKUP($H91,INDIRECT("Ref_EF_ByFuel_CH4"&amp;"_"&amp;$D91),3,0),
IF($G91="Fuel Use and Vehicle Distance",VLOOKUP($H91,INDIRECT("Ref_EF_Vehicle_Distance"&amp;"_"&amp;$D91),3,0),IF($G91="Vehicle Distance (e.g. Road Transport)",VLOOKUP($H91,INDIRECT("Ref_EF_Vehicle_Distance"&amp;"_"&amp;$D91),IF($D91="UK",7,3),0),IF($G91="Weight Distance (e.g. Freight Transport)",VLOOKUP(VLOOKUP($H91,INDIRECT("Ref_EF_Weight_Distance"&amp;"_"&amp;$D91),8,0),INDIRECT("Ref_EF_Weight_Distance_CH4"&amp;"_"&amp;$D91),3,0),IF($G91="Custom Vehicle",VLOOKUP($H91,Tbl_vehical_Settings,3,0),IF($G91="Custom Fuel",VLOOKUP($M91,Tbl_Fuel_Settings,3,0),VLOOKUP($H91,INDIRECT("Ref_EF_Public_Transport"&amp;"_"&amp;$D91),7,0)))))))</f>
        <v>#REF!</v>
      </c>
      <c r="AC91" s="60" t="str">
        <f>IF($G91="Fuel Use",VLOOKUP($H91,INDIRECT("Ref_EF_ByFuel_CH4"&amp;"_"&amp;$D91),4,0),
IF($G91="Fuel Use and Vehicle Distance",VLOOKUP($H91,INDIRECT("Ref_EF_Vehicle_Distance"&amp;"_"&amp;$D91),4,0),IF($G91="Vehicle Distance (e.g. Road Transport)",VLOOKUP($H91,INDIRECT("Ref_EF_Vehicle_Distance"&amp;"_"&amp;$D91),IF($D91="UK",8,4),0),IF($G91="Weight Distance (e.g. Freight Transport)",VLOOKUP(VLOOKUP($H91,INDIRECT("Ref_EF_Weight_Distance"&amp;"_"&amp;$D91),8,0),INDIRECT("Ref_EF_Weight_Distance_CH4"&amp;"_"&amp;$D91),4,0),IF($G91="Custom Vehicle",VLOOKUP($H91,Tbl_vehical_Settings,6,0),IF($G91="Custom Fuel",VLOOKUP($M91,Tbl_Fuel_Settings,6,0),VLOOKUP($H91,INDIRECT("Ref_EF_Public_Transport"&amp;"_"&amp;$D91),8,0)))))))</f>
        <v>#REF!</v>
      </c>
      <c r="AD91" s="60" t="str">
        <f>IF($G91="Fuel Use",VLOOKUP($H91,INDIRECT("Ref_EF_ByFuel_CH4"&amp;"_"&amp;$D91),5,0),
IF($G91="Fuel Use and Vehicle Distance",VLOOKUP($H91,INDIRECT("Ref_EF_Vehicle_Distance"&amp;"_"&amp;$D91),5,0),IF($G91="Vehicle Distance (e.g. Road Transport)",VLOOKUP($H91,INDIRECT("Ref_EF_Vehicle_Distance"&amp;"_"&amp;$D91),IF($D91="UK",9,5),0),IF($G91="Weight Distance (e.g. Freight Transport)",VLOOKUP(VLOOKUP($H91,INDIRECT("Ref_EF_Weight_Distance"&amp;"_"&amp;$D91),8,0),INDIRECT("Ref_EF_Weight_Distance_CH4"&amp;"_"&amp;$D91),5,0),IF($G91="Custom Vehicle",VLOOKUP($H91,Tbl_vehical_Settings,7,0),IF($G91="Custom Fuel",VLOOKUP($M91,Tbl_Fuel_Settings,7,0),VLOOKUP($H91,INDIRECT("Ref_EF_Public_Transport"&amp;"_"&amp;$D91),9,0)))))))</f>
        <v>#REF!</v>
      </c>
      <c r="AE91" s="60" t="str">
        <f>IF($G91="Fuel Use",VLOOKUP($H91,INDIRECT("Ref_EF_ByFuel_CH4"&amp;"_"&amp;$D91),6,0),
IF($G91="Fuel Use and Vehicle Distance",VLOOKUP($H91,INDIRECT("Ref_EF_Vehicle_Distance"&amp;"_"&amp;$D91),6,0),IF($G91="Vehicle Distance (e.g. Road Transport)",VLOOKUP($H91,INDIRECT("Ref_EF_Vehicle_Distance"&amp;"_"&amp;$D91),IF($D91="UK",10,6),0),IF($G91="Weight Distance (e.g. Freight Transport)",VLOOKUP(VLOOKUP($H91,INDIRECT("Ref_EF_Weight_Distance"&amp;"_"&amp;$D91),8,0),INDIRECT("Ref_EF_Weight_Distance_CH4"&amp;"_"&amp;$D91),6,0),IF($G91="Custom Vehicle",VLOOKUP($H91,Tbl_vehical_Settings,4,0),IF($G91="Custom Fuel",VLOOKUP($M91,Tbl_Fuel_Settings,4,0),VLOOKUP($H91,INDIRECT("Ref_EF_Public_Transport"&amp;"_"&amp;$D91),10,0)))))))</f>
        <v>#REF!</v>
      </c>
      <c r="AF91" s="60" t="str">
        <f>IF($G91="Fuel Use",VLOOKUP($H91,INDIRECT("Ref_EF_ByFuel_CH4"&amp;"_"&amp;$D91),7,0),
IF($G91="Fuel Use and Vehicle Distance",VLOOKUP($H91,INDIRECT("Ref_EF_Vehicle_Distance"&amp;"_"&amp;$D91),7,0),IF($G91="Vehicle Distance (e.g. Road Transport)",VLOOKUP($H91,INDIRECT("Ref_EF_Vehicle_Distance"&amp;"_"&amp;$D91),IF($D91="UK",11,7),0),IF($G91="Weight Distance (e.g. Freight Transport)",VLOOKUP(VLOOKUP($H91,INDIRECT("Ref_EF_Weight_Distance"&amp;"_"&amp;$D91),8,0),INDIRECT("Ref_EF_Weight_Distance_CH4"&amp;"_"&amp;$D91),7,0),IF($G91="Custom Vehicle",VLOOKUP($H91,Tbl_vehical_Settings,6,0),IF($G91="Custom Fuel",VLOOKUP($M91,Tbl_Fuel_Settings,6,0),VLOOKUP($H91,INDIRECT("Ref_EF_Public_Transport"&amp;"_"&amp;$D91),11,0)))))))</f>
        <v>#REF!</v>
      </c>
      <c r="AG91" s="60" t="str">
        <f>IF($G91="Fuel Use",VLOOKUP($H91,INDIRECT("Ref_EF_ByFuel_CH4"&amp;"_"&amp;$D91),8,0),
IF($G91="Fuel Use and Vehicle Distance",VLOOKUP($H91,INDIRECT("Ref_EF_Vehicle_Distance"&amp;"_"&amp;$D91),8,0),IF($G91="Vehicle Distance (e.g. Road Transport)",VLOOKUP($H91,INDIRECT("Ref_EF_Vehicle_Distance"&amp;"_"&amp;$D91),IF($D91="UK",12,8),0),IF($G91="Weight Distance (e.g. Freight Transport)",VLOOKUP(VLOOKUP($H91,INDIRECT("Ref_EF_Weight_Distance"&amp;"_"&amp;$D91),8,0),INDIRECT("Ref_EF_Weight_Distance_CH4"&amp;"_"&amp;$D91),8,0),IF($G91="Custom Vehicle",VLOOKUP($H91,Tbl_vehical_Settings,7,0),IF($G91="Custom Fuel",VLOOKUP($M91,Tbl_Fuel_Settings,7,0),VLOOKUP($H91,INDIRECT("Ref_EF_Public_Transport"&amp;"_"&amp;$D91),12,0)))))))</f>
        <v>#REF!</v>
      </c>
      <c r="AH91" s="60" t="str">
        <f t="array" ref="AH91">INDEX(Ref_Master_Unit_Table,MATCH($W91,REF_To_Unit,0),MATCH('Reference - Lookup and Unit'!$A$11,Ref_From_Units,0))</f>
        <v>#REF!</v>
      </c>
      <c r="AI91" s="60" t="str">
        <f t="array" ref="AI91">INDEX(Ref_Master_Unit_Table,MATCH(IF(AND($D91="UK",$G91="Vehicle Distance (e.g. Road Transport)"),$L91,IF(ISBLANK($O91),$L91,$O91)),Ref_From_Units,0),MATCH($X91,REF_To_Unit,0))</f>
        <v>#N/A</v>
      </c>
      <c r="AJ91" s="60" t="str">
        <f t="array" ref="AJ91">INDEX(Ref_Master_Unit_Table,MATCH($Z91,REF_To_Unit,0),MATCH('Reference - Lookup and Unit'!$A$11,Ref_From_Units,0))</f>
        <v>#REF!</v>
      </c>
      <c r="AK91" s="60" t="str">
        <f t="array" ref="AK91">INDEX(Ref_Master_Unit_Table,MATCH(IF(AND($D91="UK",$G91="Vehicle Distance (e.g. Road Transport)"),$L91,IF(ISBLANK($O91),$L91,$O91)),Ref_From_Units,0),MATCH($AA91,REF_To_Unit,0))</f>
        <v>#N/A</v>
      </c>
      <c r="AL91" s="60" t="str">
        <f t="array" ref="AL91">INDEX(Ref_Master_Unit_Table,MATCH($AC91,REF_To_Unit,0),MATCH('Reference - Lookup and Unit'!$A$11,Ref_From_Units,0))</f>
        <v>#REF!</v>
      </c>
      <c r="AM91" s="60" t="str">
        <f t="array" ref="AM91">INDEX(Ref_Master_Unit_Table,MATCH(IF(OR($G91="Fuel Use",$G91="Custom Fuel"),$O91,$L91),Ref_From_Units,0),MATCH($AD91,REF_To_Unit,0))</f>
        <v>#N/A</v>
      </c>
      <c r="AN91" s="60" t="str">
        <f t="array" ref="AN91">INDEX(Ref_Master_Unit_Table,MATCH($AF91,REF_To_Unit,0),MATCH('Reference - Lookup and Unit'!$A$11,Ref_From_Units,0))</f>
        <v>#REF!</v>
      </c>
      <c r="AO91" s="60" t="str">
        <f t="array" ref="AO91">INDEX(Ref_Master_Unit_Table,MATCH(IF(OR($G91="Fuel Use",$G91="Custom Fuel"),$O91,$L91),Ref_From_Units,0),MATCH($AD91,REF_To_Unit,0))</f>
        <v>#N/A</v>
      </c>
      <c r="AP91" s="60" t="str">
        <f>VLOOKUP("CO2",INDIRECT(IF(Setting_IPCC_GWP_VERSION="1995 IPCC Second Assessment Report (SAR)","Ref_EF_IPCC_GWP_95",IF(Setting_IPCC_GWP_VERSION="2001 IPCC Third Assessment Report (TAR)","Ref_EF_IPCC_GWP_2001","Ref_EF_IPCC_GWP_2007"))),2,0)</f>
        <v>1.0000000000</v>
      </c>
      <c r="AQ9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1" s="61" t="str">
        <f>VLOOKUP("Biofuel CO2",INDIRECT(IF(Setting_IPCC_GWP_VERSION="1995 IPCC Second Assessment Report (SAR)","Ref_EF_IPCC_GWP_95",IF(Setting_IPCC_GWP_VERSION="2001 IPCC Third Assessment Report (TAR)","Ref_EF_IPCC_GWP_2001","Ref_EF_IPCC_GWP_2007"))),2,0)</f>
        <v>1.0000000000</v>
      </c>
      <c r="AT91" s="62" t="str">
        <f t="shared" si="6"/>
        <v>Ref_DD_vehicle_Passenger_</v>
      </c>
      <c r="AU91" s="62" t="str">
        <f t="shared" si="7"/>
        <v>#REF!</v>
      </c>
      <c r="AV91" s="62" t="str">
        <f t="shared" si="8"/>
        <v>#REF!</v>
      </c>
      <c r="AW91" s="62" t="str">
        <f t="shared" si="9"/>
        <v>#REF!</v>
      </c>
      <c r="AX91" s="62" t="str">
        <f t="shared" si="10"/>
        <v>#REF!</v>
      </c>
      <c r="AY91" s="62" t="str">
        <f t="shared" si="11"/>
        <v>FALSE</v>
      </c>
      <c r="AZ91" s="62" t="str">
        <f t="shared" si="12"/>
        <v/>
      </c>
      <c r="BA91" s="62" t="str">
        <f t="shared" si="13"/>
        <v/>
      </c>
      <c r="BB91" s="62" t="str">
        <f t="shared" si="14"/>
        <v/>
      </c>
      <c r="BC91" s="62" t="str">
        <f t="shared" si="15"/>
        <v/>
      </c>
      <c r="BD91" s="62" t="str">
        <f t="shared" si="16"/>
        <v/>
      </c>
      <c r="BE91" s="62" t="str">
        <f t="shared" si="17"/>
        <v/>
      </c>
      <c r="BF91" s="62" t="str">
        <f t="shared" si="18"/>
        <v/>
      </c>
      <c r="BG91" s="62" t="str">
        <f t="shared" si="19"/>
        <v/>
      </c>
      <c r="BH91" s="62" t="str">
        <f t="shared" si="20"/>
        <v/>
      </c>
      <c r="BI91" s="62" t="str">
        <f t="shared" si="21"/>
        <v/>
      </c>
      <c r="BJ91" s="62" t="str">
        <f t="shared" si="22"/>
        <v/>
      </c>
      <c r="BK91" s="62" t="str">
        <f t="shared" si="23"/>
        <v/>
      </c>
      <c r="BL91" s="62" t="str">
        <f t="shared" si="24"/>
        <v/>
      </c>
      <c r="BM91" s="63" t="str">
        <f t="shared" si="25"/>
        <v/>
      </c>
      <c r="BN91" s="62" t="str">
        <f t="shared" si="26"/>
        <v/>
      </c>
      <c r="BO91" s="62" t="str">
        <f t="shared" si="27"/>
        <v/>
      </c>
      <c r="BP91" s="62" t="str">
        <f t="shared" si="28"/>
        <v/>
      </c>
      <c r="BQ91" s="62" t="str">
        <f t="shared" si="29"/>
        <v/>
      </c>
      <c r="BR91" s="62" t="str">
        <f t="shared" si="30"/>
        <v/>
      </c>
      <c r="BS91" s="62" t="str">
        <f t="shared" si="31"/>
        <v/>
      </c>
      <c r="BT91" s="62" t="str">
        <f t="shared" si="32"/>
        <v/>
      </c>
      <c r="BU91" s="62" t="str">
        <f t="shared" si="33"/>
        <v/>
      </c>
      <c r="BV91" s="62" t="str">
        <f t="shared" si="34"/>
        <v/>
      </c>
      <c r="BW91" s="62" t="str">
        <f t="shared" si="35"/>
        <v/>
      </c>
      <c r="BX91" s="62" t="str">
        <f t="shared" si="36"/>
        <v/>
      </c>
      <c r="BY91" s="62" t="str">
        <f t="shared" si="37"/>
        <v/>
      </c>
      <c r="BZ91" s="62" t="str">
        <f t="shared" si="38"/>
        <v/>
      </c>
      <c r="CA91" s="62" t="str">
        <f t="shared" si="39"/>
        <v/>
      </c>
      <c r="CB91" s="62" t="str">
        <f t="shared" si="40"/>
        <v/>
      </c>
      <c r="CC91" s="62" t="str">
        <f t="shared" si="41"/>
        <v/>
      </c>
      <c r="CD91" s="62" t="str">
        <f t="shared" si="42"/>
        <v/>
      </c>
      <c r="CE91" s="62" t="str">
        <f t="shared" si="43"/>
        <v/>
      </c>
      <c r="CF91" s="62" t="str">
        <f t="shared" si="44"/>
        <v/>
      </c>
      <c r="CG91" s="62" t="str">
        <f t="shared" si="45"/>
        <v/>
      </c>
      <c r="CH91" s="62" t="str">
        <f t="shared" si="46"/>
        <v/>
      </c>
      <c r="CI91" s="62" t="str">
        <f t="shared" si="47"/>
        <v/>
      </c>
      <c r="CJ91" s="62" t="str">
        <f t="shared" si="48"/>
        <v/>
      </c>
      <c r="CK91" s="62" t="str">
        <f t="shared" si="49"/>
        <v/>
      </c>
      <c r="CL91" s="62" t="str">
        <f t="shared" si="50"/>
        <v/>
      </c>
      <c r="CM91" s="62" t="str">
        <f t="shared" si="51"/>
        <v/>
      </c>
      <c r="CN91" s="62" t="str">
        <f t="shared" si="52"/>
        <v/>
      </c>
      <c r="CO91" s="62" t="str">
        <f t="shared" si="53"/>
        <v/>
      </c>
      <c r="CP91" s="64" t="str">
        <f t="shared" si="54"/>
        <v>Ref_DD_DistanceUnit</v>
      </c>
      <c r="CQ91" s="62" t="str">
        <f t="shared" si="55"/>
        <v/>
      </c>
      <c r="CR91" s="64" t="str">
        <f t="shared" si="56"/>
        <v/>
      </c>
      <c r="CS91" s="65"/>
      <c r="CT91" s="8"/>
      <c r="CU91" s="8"/>
      <c r="CV91" s="8"/>
      <c r="CW91" s="8"/>
      <c r="CX91" s="8"/>
      <c r="CY91" s="8"/>
      <c r="CZ91" s="8"/>
      <c r="DA91" s="8"/>
      <c r="DB91" s="8"/>
      <c r="DC91" s="8"/>
      <c r="DD91" s="8"/>
      <c r="DE91" s="8"/>
      <c r="DF91" s="8"/>
      <c r="DG91" s="8"/>
      <c r="DH91" s="8"/>
      <c r="DI91" s="8"/>
      <c r="DJ91" s="8"/>
      <c r="DK91" s="8"/>
      <c r="DL91" s="8"/>
    </row>
    <row r="92" ht="18.0" customHeight="1">
      <c r="A92" s="8"/>
      <c r="B92" s="87"/>
      <c r="C92" s="79"/>
      <c r="D92" s="79"/>
      <c r="E92" s="79"/>
      <c r="F92" s="79"/>
      <c r="G92" s="79"/>
      <c r="H92" s="79"/>
      <c r="I92" s="80"/>
      <c r="J92" s="80"/>
      <c r="K92" s="80"/>
      <c r="L92" s="79"/>
      <c r="M92" s="79"/>
      <c r="N92" s="80"/>
      <c r="O92" s="79"/>
      <c r="P92" s="81"/>
      <c r="Q92" s="82" t="str">
        <f t="shared" si="1"/>
        <v/>
      </c>
      <c r="R92" s="82" t="str">
        <f t="shared" si="2"/>
        <v/>
      </c>
      <c r="S92" s="82" t="str">
        <f t="shared" si="3"/>
        <v/>
      </c>
      <c r="T92" s="82" t="str">
        <f t="shared" si="4"/>
        <v>0</v>
      </c>
      <c r="U92" s="83" t="str">
        <f t="shared" si="5"/>
        <v/>
      </c>
      <c r="V92" s="60" t="str">
        <f>IF(OR($G92="Fuel Use",$G92="Fuel Use and Vehicle Distance"),VLOOKUP($M92,INDIRECT("Ref_EF_ByFuel"&amp;"_"&amp;$D92),3,0),IF(AND($G92="Vehicle Distance (e.g. Road Transport)",$D92="UK"),VLOOKUP($H92,Ref_EF_Vehicle_Distance_UK,3,0),IF(AND($G92="Vehicle Distance (e.g. Road Transport)",OR($D92="US",$D92="Other")),VLOOKUP($H92,INDIRECT("Ref_EF_Vehicle_Distance"&amp;"_"&amp;$D92),15,0),IF(AND($G92="Vehicle Distance (e.g. Road Transport)",ISBLANK($N92),ISBLANK($O92)),VLOOKUP($H92,INDIRECT("Ref_EF_Vehicle_Distance"&amp;"_"&amp;$D92),15,0),IF($G92="Weight Distance (e.g. Freight Transport)",VLOOKUP($H92,INDIRECT("Ref_EF_Weight_Distance"&amp;"_"&amp;$D92),3,0),IF($G92="Custom Vehicle",VLOOKUP($H92,Tbl_vehical_Settings,2,0),IF($G92="Custom Fuel",VLOOKUP($M92,Tbl_Fuel_Settings,2,0),$AU92)))))))</f>
        <v>#REF!</v>
      </c>
      <c r="W92" s="60" t="str">
        <f>IF(OR($G92="Fuel Use",$G92="Fuel Use and Vehicle Distance"),VLOOKUP($M92,INDIRECT("Ref_EF_ByFuel"&amp;"_"&amp;$D92),5,0),IF(AND($G92="Vehicle Distance (e.g. Road Transport)",$D92="UK"),VLOOKUP($H92,Ref_EF_Vehicle_Distance_UK,5,0),IF(AND($G92="Vehicle Distance (e.g. Road Transport)",OR($D92="US",$D92="Other")),VLOOKUP($H92,INDIRECT("Ref_EF_Vehicle_Distance"&amp;"_"&amp;$D92),17,0),IF(AND($G92="Vehicle Distance (e.g. Road Transport)",ISBLANK($N92),ISBLANK($O92)),VLOOKUP($H92,INDIRECT("Ref_EF_Vehicle_Distance"&amp;"_"&amp;$D92),17,0),IF($G92="Weight Distance (e.g. Freight Transport)",VLOOKUP($H92,INDIRECT("Ref_EF_Weight_Distance"&amp;"_"&amp;$D92),5,0),IF($G92="Custom Vehicle",VLOOKUP($H92,Tbl_vehical_Settings,6,0),IF($G92="Custom Fuel",VLOOKUP($M92,Tbl_Fuel_Settings,6,0),$AV92)))))))</f>
        <v>#REF!</v>
      </c>
      <c r="X92" s="60" t="str">
        <f>IF(OR($G92="Fuel Use",$G92="Fuel Use and Vehicle Distance"),VLOOKUP($M92,INDIRECT("Ref_EF_ByFuel"&amp;"_"&amp;$D92),6,0),IF(AND($G92="Vehicle Distance (e.g. Road Transport)",$D92="UK"),VLOOKUP($H92,Ref_EF_Vehicle_Distance_UK,6,0),IF(AND($G92="Vehicle Distance (e.g. Road Transport)",OR($D92="US",$D92="Other")),VLOOKUP($H92,INDIRECT("Ref_EF_Vehicle_Distance"&amp;"_"&amp;$D92),18,0),IF(AND($G92="Vehicle Distance (e.g. Road Transport)",ISBLANK($N92),ISBLANK($O92)),VLOOKUP($H92,INDIRECT("Ref_EF_Vehicle_Distance"&amp;"_"&amp;$D92),18,0),IF($G92="Weight Distance (e.g. Freight Transport)",VLOOKUP($H92,INDIRECT("Ref_EF_Weight_Distance"&amp;"_"&amp;$D92),6,0),IF($G92="Custom Vehicle",VLOOKUP($H92,Tbl_vehical_Settings,7,0),IF($G92="Custom Fuel",VLOOKUP($M92,Tbl_Fuel_Settings,7,0),$AW92)))))))</f>
        <v>#REF!</v>
      </c>
      <c r="Y92" s="60" t="str">
        <f>IF(OR($G92="Fuel Use",$G92="Fuel Use and Vehicle Distance"),VLOOKUP($M92,INDIRECT("Ref_EF_ByFuel"&amp;"_"&amp;$D92),4,0),IF(AND($G92="Vehicle Distance (e.g. Road Transport)",$D92="UK"),VLOOKUP($H92,Ref_EF_Vehicle_Distance_UK,4,0),IF(AND($G92="Vehicle Distance (e.g. Road Transport)",OR($D92="US",$D92="Other")),VLOOKUP($H92,INDIRECT("Ref_EF_Vehicle_Distance"&amp;"_"&amp;$D92),16,0),IF(AND($G92="Vehicle Distance (e.g. Road Transport)",ISBLANK($N92),ISBLANK($O92)),VLOOKUP($H92,INDIRECT("Ref_EF_Vehicle_Distance"&amp;"_"&amp;$D92),16,0),IF($G92="Weight Distance (e.g. Freight Transport)",VLOOKUP($H92,INDIRECT("Ref_EF_Weight_Distance"&amp;"_"&amp;$D92),4,0),IF($G92="Custom Vehicle",VLOOKUP($H92,Tbl_vehical_Settings,5,0),IF($G92="Custom Fuel",VLOOKUP($M92,Tbl_Fuel_Settings,5,0),$AX92)))))))</f>
        <v>#REF!</v>
      </c>
      <c r="Z92" s="60" t="str">
        <f>IF(OR($G92="Fuel Use",$G92="Fuel Use and Vehicle Distance"),VLOOKUP($M92,INDIRECT("Ref_EF_ByFuel"&amp;"_"&amp;$D92),5,0),IF(AND($G92="Vehicle Distance (e.g. Road Transport)",$D92="UK"),VLOOKUP($H92,Ref_EF_Vehicle_Distance_UK,5,0),IF(AND($G92="Vehicle Distance (e.g. Road Transport)",OR($D92="US",$D92="Other")),VLOOKUP($H92,INDIRECT("Ref_EF_Vehicle_Distance"&amp;"_"&amp;$D92),17,0),IF(AND($G92="Vehicle Distance (e.g. Road Transport)",ISBLANK($N92),ISBLANK($O92)),VLOOKUP($H92,INDIRECT("Ref_EF_Vehicle_Distance"&amp;"_"&amp;$D92),17,0),IF($G92="Weight Distance (e.g. Freight Transport)",VLOOKUP($H92,INDIRECT("Ref_EF_Weight_Distance"&amp;"_"&amp;$D92),5,0),IF($G92="Custom Vehicle",VLOOKUP($H92,Tbl_vehical_Settings,6,0),IF($G92="Custom Fuel",VLOOKUP($M92,Tbl_Fuel_Settings,6,0),$AV92)))))))</f>
        <v>#REF!</v>
      </c>
      <c r="AA92" s="60" t="str">
        <f>IF(OR($G92="Fuel Use",$G92="Fuel Use and Vehicle Distance"),VLOOKUP($M92,INDIRECT("Ref_EF_ByFuel"&amp;"_"&amp;$D92),6,0),IF(AND($G92="Vehicle Distance (e.g. Road Transport)",$D92="UK"),VLOOKUP($H92,Ref_EF_Vehicle_Distance_UK,6,0),IF(AND($G92="Vehicle Distance (e.g. Road Transport)",OR($D92="US",$D92="Other")),VLOOKUP($H92,INDIRECT("Ref_EF_Vehicle_Distance"&amp;"_"&amp;$D92),18,0),IF(AND($G92="Vehicle Distance (e.g. Road Transport)",ISBLANK($N92),ISBLANK($O92)),VLOOKUP($H92,INDIRECT("Ref_EF_Vehicle_Distance"&amp;"_"&amp;$D92),18,0),IF($G92="Weight Distance (e.g. Freight Transport)",VLOOKUP($H92,INDIRECT("Ref_EF_Weight_Distance"&amp;"_"&amp;$D92),6,0),IF($G92="Custom Vehicle",VLOOKUP($H92,Tbl_vehical_Settings,7,0),IF($G92="Custom Fuel",VLOOKUP($M92,Tbl_Fuel_Settings,7,0),$AW92)))))))</f>
        <v>#REF!</v>
      </c>
      <c r="AB92" s="60" t="str">
        <f>IF($G92="Fuel Use",VLOOKUP($H92,INDIRECT("Ref_EF_ByFuel_CH4"&amp;"_"&amp;$D92),3,0),
IF($G92="Fuel Use and Vehicle Distance",VLOOKUP($H92,INDIRECT("Ref_EF_Vehicle_Distance"&amp;"_"&amp;$D92),3,0),IF($G92="Vehicle Distance (e.g. Road Transport)",VLOOKUP($H92,INDIRECT("Ref_EF_Vehicle_Distance"&amp;"_"&amp;$D92),IF($D92="UK",7,3),0),IF($G92="Weight Distance (e.g. Freight Transport)",VLOOKUP(VLOOKUP($H92,INDIRECT("Ref_EF_Weight_Distance"&amp;"_"&amp;$D92),8,0),INDIRECT("Ref_EF_Weight_Distance_CH4"&amp;"_"&amp;$D92),3,0),IF($G92="Custom Vehicle",VLOOKUP($H92,Tbl_vehical_Settings,3,0),IF($G92="Custom Fuel",VLOOKUP($M92,Tbl_Fuel_Settings,3,0),VLOOKUP($H92,INDIRECT("Ref_EF_Public_Transport"&amp;"_"&amp;$D92),7,0)))))))</f>
        <v>#REF!</v>
      </c>
      <c r="AC92" s="60" t="str">
        <f>IF($G92="Fuel Use",VLOOKUP($H92,INDIRECT("Ref_EF_ByFuel_CH4"&amp;"_"&amp;$D92),4,0),
IF($G92="Fuel Use and Vehicle Distance",VLOOKUP($H92,INDIRECT("Ref_EF_Vehicle_Distance"&amp;"_"&amp;$D92),4,0),IF($G92="Vehicle Distance (e.g. Road Transport)",VLOOKUP($H92,INDIRECT("Ref_EF_Vehicle_Distance"&amp;"_"&amp;$D92),IF($D92="UK",8,4),0),IF($G92="Weight Distance (e.g. Freight Transport)",VLOOKUP(VLOOKUP($H92,INDIRECT("Ref_EF_Weight_Distance"&amp;"_"&amp;$D92),8,0),INDIRECT("Ref_EF_Weight_Distance_CH4"&amp;"_"&amp;$D92),4,0),IF($G92="Custom Vehicle",VLOOKUP($H92,Tbl_vehical_Settings,6,0),IF($G92="Custom Fuel",VLOOKUP($M92,Tbl_Fuel_Settings,6,0),VLOOKUP($H92,INDIRECT("Ref_EF_Public_Transport"&amp;"_"&amp;$D92),8,0)))))))</f>
        <v>#REF!</v>
      </c>
      <c r="AD92" s="60" t="str">
        <f>IF($G92="Fuel Use",VLOOKUP($H92,INDIRECT("Ref_EF_ByFuel_CH4"&amp;"_"&amp;$D92),5,0),
IF($G92="Fuel Use and Vehicle Distance",VLOOKUP($H92,INDIRECT("Ref_EF_Vehicle_Distance"&amp;"_"&amp;$D92),5,0),IF($G92="Vehicle Distance (e.g. Road Transport)",VLOOKUP($H92,INDIRECT("Ref_EF_Vehicle_Distance"&amp;"_"&amp;$D92),IF($D92="UK",9,5),0),IF($G92="Weight Distance (e.g. Freight Transport)",VLOOKUP(VLOOKUP($H92,INDIRECT("Ref_EF_Weight_Distance"&amp;"_"&amp;$D92),8,0),INDIRECT("Ref_EF_Weight_Distance_CH4"&amp;"_"&amp;$D92),5,0),IF($G92="Custom Vehicle",VLOOKUP($H92,Tbl_vehical_Settings,7,0),IF($G92="Custom Fuel",VLOOKUP($M92,Tbl_Fuel_Settings,7,0),VLOOKUP($H92,INDIRECT("Ref_EF_Public_Transport"&amp;"_"&amp;$D92),9,0)))))))</f>
        <v>#REF!</v>
      </c>
      <c r="AE92" s="60" t="str">
        <f>IF($G92="Fuel Use",VLOOKUP($H92,INDIRECT("Ref_EF_ByFuel_CH4"&amp;"_"&amp;$D92),6,0),
IF($G92="Fuel Use and Vehicle Distance",VLOOKUP($H92,INDIRECT("Ref_EF_Vehicle_Distance"&amp;"_"&amp;$D92),6,0),IF($G92="Vehicle Distance (e.g. Road Transport)",VLOOKUP($H92,INDIRECT("Ref_EF_Vehicle_Distance"&amp;"_"&amp;$D92),IF($D92="UK",10,6),0),IF($G92="Weight Distance (e.g. Freight Transport)",VLOOKUP(VLOOKUP($H92,INDIRECT("Ref_EF_Weight_Distance"&amp;"_"&amp;$D92),8,0),INDIRECT("Ref_EF_Weight_Distance_CH4"&amp;"_"&amp;$D92),6,0),IF($G92="Custom Vehicle",VLOOKUP($H92,Tbl_vehical_Settings,4,0),IF($G92="Custom Fuel",VLOOKUP($M92,Tbl_Fuel_Settings,4,0),VLOOKUP($H92,INDIRECT("Ref_EF_Public_Transport"&amp;"_"&amp;$D92),10,0)))))))</f>
        <v>#REF!</v>
      </c>
      <c r="AF92" s="60" t="str">
        <f>IF($G92="Fuel Use",VLOOKUP($H92,INDIRECT("Ref_EF_ByFuel_CH4"&amp;"_"&amp;$D92),7,0),
IF($G92="Fuel Use and Vehicle Distance",VLOOKUP($H92,INDIRECT("Ref_EF_Vehicle_Distance"&amp;"_"&amp;$D92),7,0),IF($G92="Vehicle Distance (e.g. Road Transport)",VLOOKUP($H92,INDIRECT("Ref_EF_Vehicle_Distance"&amp;"_"&amp;$D92),IF($D92="UK",11,7),0),IF($G92="Weight Distance (e.g. Freight Transport)",VLOOKUP(VLOOKUP($H92,INDIRECT("Ref_EF_Weight_Distance"&amp;"_"&amp;$D92),8,0),INDIRECT("Ref_EF_Weight_Distance_CH4"&amp;"_"&amp;$D92),7,0),IF($G92="Custom Vehicle",VLOOKUP($H92,Tbl_vehical_Settings,6,0),IF($G92="Custom Fuel",VLOOKUP($M92,Tbl_Fuel_Settings,6,0),VLOOKUP($H92,INDIRECT("Ref_EF_Public_Transport"&amp;"_"&amp;$D92),11,0)))))))</f>
        <v>#REF!</v>
      </c>
      <c r="AG92" s="60" t="str">
        <f>IF($G92="Fuel Use",VLOOKUP($H92,INDIRECT("Ref_EF_ByFuel_CH4"&amp;"_"&amp;$D92),8,0),
IF($G92="Fuel Use and Vehicle Distance",VLOOKUP($H92,INDIRECT("Ref_EF_Vehicle_Distance"&amp;"_"&amp;$D92),8,0),IF($G92="Vehicle Distance (e.g. Road Transport)",VLOOKUP($H92,INDIRECT("Ref_EF_Vehicle_Distance"&amp;"_"&amp;$D92),IF($D92="UK",12,8),0),IF($G92="Weight Distance (e.g. Freight Transport)",VLOOKUP(VLOOKUP($H92,INDIRECT("Ref_EF_Weight_Distance"&amp;"_"&amp;$D92),8,0),INDIRECT("Ref_EF_Weight_Distance_CH4"&amp;"_"&amp;$D92),8,0),IF($G92="Custom Vehicle",VLOOKUP($H92,Tbl_vehical_Settings,7,0),IF($G92="Custom Fuel",VLOOKUP($M92,Tbl_Fuel_Settings,7,0),VLOOKUP($H92,INDIRECT("Ref_EF_Public_Transport"&amp;"_"&amp;$D92),12,0)))))))</f>
        <v>#REF!</v>
      </c>
      <c r="AH92" s="60" t="str">
        <f t="array" ref="AH92">INDEX(Ref_Master_Unit_Table,MATCH($W92,REF_To_Unit,0),MATCH('Reference - Lookup and Unit'!$A$11,Ref_From_Units,0))</f>
        <v>#REF!</v>
      </c>
      <c r="AI92" s="60" t="str">
        <f t="array" ref="AI92">INDEX(Ref_Master_Unit_Table,MATCH(IF(AND($D92="UK",$G92="Vehicle Distance (e.g. Road Transport)"),$L92,IF(ISBLANK($O92),$L92,$O92)),Ref_From_Units,0),MATCH($X92,REF_To_Unit,0))</f>
        <v>#N/A</v>
      </c>
      <c r="AJ92" s="60" t="str">
        <f t="array" ref="AJ92">INDEX(Ref_Master_Unit_Table,MATCH($Z92,REF_To_Unit,0),MATCH('Reference - Lookup and Unit'!$A$11,Ref_From_Units,0))</f>
        <v>#REF!</v>
      </c>
      <c r="AK92" s="60" t="str">
        <f t="array" ref="AK92">INDEX(Ref_Master_Unit_Table,MATCH(IF(AND($D92="UK",$G92="Vehicle Distance (e.g. Road Transport)"),$L92,IF(ISBLANK($O92),$L92,$O92)),Ref_From_Units,0),MATCH($AA92,REF_To_Unit,0))</f>
        <v>#N/A</v>
      </c>
      <c r="AL92" s="60" t="str">
        <f t="array" ref="AL92">INDEX(Ref_Master_Unit_Table,MATCH($AC92,REF_To_Unit,0),MATCH('Reference - Lookup and Unit'!$A$11,Ref_From_Units,0))</f>
        <v>#REF!</v>
      </c>
      <c r="AM92" s="60" t="str">
        <f t="array" ref="AM92">INDEX(Ref_Master_Unit_Table,MATCH(IF(OR($G92="Fuel Use",$G92="Custom Fuel"),$O92,$L92),Ref_From_Units,0),MATCH($AD92,REF_To_Unit,0))</f>
        <v>#N/A</v>
      </c>
      <c r="AN92" s="60" t="str">
        <f t="array" ref="AN92">INDEX(Ref_Master_Unit_Table,MATCH($AF92,REF_To_Unit,0),MATCH('Reference - Lookup and Unit'!$A$11,Ref_From_Units,0))</f>
        <v>#REF!</v>
      </c>
      <c r="AO92" s="60" t="str">
        <f t="array" ref="AO92">INDEX(Ref_Master_Unit_Table,MATCH(IF(OR($G92="Fuel Use",$G92="Custom Fuel"),$O92,$L92),Ref_From_Units,0),MATCH($AD92,REF_To_Unit,0))</f>
        <v>#N/A</v>
      </c>
      <c r="AP92" s="60" t="str">
        <f>VLOOKUP("CO2",INDIRECT(IF(Setting_IPCC_GWP_VERSION="1995 IPCC Second Assessment Report (SAR)","Ref_EF_IPCC_GWP_95",IF(Setting_IPCC_GWP_VERSION="2001 IPCC Third Assessment Report (TAR)","Ref_EF_IPCC_GWP_2001","Ref_EF_IPCC_GWP_2007"))),2,0)</f>
        <v>1.0000000000</v>
      </c>
      <c r="AQ9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2" s="61" t="str">
        <f>VLOOKUP("Biofuel CO2",INDIRECT(IF(Setting_IPCC_GWP_VERSION="1995 IPCC Second Assessment Report (SAR)","Ref_EF_IPCC_GWP_95",IF(Setting_IPCC_GWP_VERSION="2001 IPCC Third Assessment Report (TAR)","Ref_EF_IPCC_GWP_2001","Ref_EF_IPCC_GWP_2007"))),2,0)</f>
        <v>1.0000000000</v>
      </c>
      <c r="AT92" s="62" t="str">
        <f t="shared" si="6"/>
        <v>Ref_DD_vehicle_Passenger_</v>
      </c>
      <c r="AU92" s="62" t="str">
        <f t="shared" si="7"/>
        <v>#REF!</v>
      </c>
      <c r="AV92" s="62" t="str">
        <f t="shared" si="8"/>
        <v>#REF!</v>
      </c>
      <c r="AW92" s="62" t="str">
        <f t="shared" si="9"/>
        <v>#REF!</v>
      </c>
      <c r="AX92" s="62" t="str">
        <f t="shared" si="10"/>
        <v>#REF!</v>
      </c>
      <c r="AY92" s="62" t="str">
        <f t="shared" si="11"/>
        <v>FALSE</v>
      </c>
      <c r="AZ92" s="62" t="str">
        <f t="shared" si="12"/>
        <v/>
      </c>
      <c r="BA92" s="62" t="str">
        <f t="shared" si="13"/>
        <v/>
      </c>
      <c r="BB92" s="62" t="str">
        <f t="shared" si="14"/>
        <v/>
      </c>
      <c r="BC92" s="62" t="str">
        <f t="shared" si="15"/>
        <v/>
      </c>
      <c r="BD92" s="62" t="str">
        <f t="shared" si="16"/>
        <v/>
      </c>
      <c r="BE92" s="62" t="str">
        <f t="shared" si="17"/>
        <v/>
      </c>
      <c r="BF92" s="62" t="str">
        <f t="shared" si="18"/>
        <v/>
      </c>
      <c r="BG92" s="62" t="str">
        <f t="shared" si="19"/>
        <v/>
      </c>
      <c r="BH92" s="62" t="str">
        <f t="shared" si="20"/>
        <v/>
      </c>
      <c r="BI92" s="62" t="str">
        <f t="shared" si="21"/>
        <v/>
      </c>
      <c r="BJ92" s="62" t="str">
        <f t="shared" si="22"/>
        <v/>
      </c>
      <c r="BK92" s="62" t="str">
        <f t="shared" si="23"/>
        <v/>
      </c>
      <c r="BL92" s="62" t="str">
        <f t="shared" si="24"/>
        <v/>
      </c>
      <c r="BM92" s="63" t="str">
        <f t="shared" si="25"/>
        <v/>
      </c>
      <c r="BN92" s="62" t="str">
        <f t="shared" si="26"/>
        <v/>
      </c>
      <c r="BO92" s="62" t="str">
        <f t="shared" si="27"/>
        <v/>
      </c>
      <c r="BP92" s="62" t="str">
        <f t="shared" si="28"/>
        <v/>
      </c>
      <c r="BQ92" s="62" t="str">
        <f t="shared" si="29"/>
        <v/>
      </c>
      <c r="BR92" s="62" t="str">
        <f t="shared" si="30"/>
        <v/>
      </c>
      <c r="BS92" s="62" t="str">
        <f t="shared" si="31"/>
        <v/>
      </c>
      <c r="BT92" s="62" t="str">
        <f t="shared" si="32"/>
        <v/>
      </c>
      <c r="BU92" s="62" t="str">
        <f t="shared" si="33"/>
        <v/>
      </c>
      <c r="BV92" s="62" t="str">
        <f t="shared" si="34"/>
        <v/>
      </c>
      <c r="BW92" s="62" t="str">
        <f t="shared" si="35"/>
        <v/>
      </c>
      <c r="BX92" s="62" t="str">
        <f t="shared" si="36"/>
        <v/>
      </c>
      <c r="BY92" s="62" t="str">
        <f t="shared" si="37"/>
        <v/>
      </c>
      <c r="BZ92" s="62" t="str">
        <f t="shared" si="38"/>
        <v/>
      </c>
      <c r="CA92" s="62" t="str">
        <f t="shared" si="39"/>
        <v/>
      </c>
      <c r="CB92" s="62" t="str">
        <f t="shared" si="40"/>
        <v/>
      </c>
      <c r="CC92" s="62" t="str">
        <f t="shared" si="41"/>
        <v/>
      </c>
      <c r="CD92" s="62" t="str">
        <f t="shared" si="42"/>
        <v/>
      </c>
      <c r="CE92" s="62" t="str">
        <f t="shared" si="43"/>
        <v/>
      </c>
      <c r="CF92" s="62" t="str">
        <f t="shared" si="44"/>
        <v/>
      </c>
      <c r="CG92" s="62" t="str">
        <f t="shared" si="45"/>
        <v/>
      </c>
      <c r="CH92" s="62" t="str">
        <f t="shared" si="46"/>
        <v/>
      </c>
      <c r="CI92" s="62" t="str">
        <f t="shared" si="47"/>
        <v/>
      </c>
      <c r="CJ92" s="62" t="str">
        <f t="shared" si="48"/>
        <v/>
      </c>
      <c r="CK92" s="62" t="str">
        <f t="shared" si="49"/>
        <v/>
      </c>
      <c r="CL92" s="62" t="str">
        <f t="shared" si="50"/>
        <v/>
      </c>
      <c r="CM92" s="62" t="str">
        <f t="shared" si="51"/>
        <v/>
      </c>
      <c r="CN92" s="62" t="str">
        <f t="shared" si="52"/>
        <v/>
      </c>
      <c r="CO92" s="62" t="str">
        <f t="shared" si="53"/>
        <v/>
      </c>
      <c r="CP92" s="64" t="str">
        <f t="shared" si="54"/>
        <v>Ref_DD_DistanceUnit</v>
      </c>
      <c r="CQ92" s="62" t="str">
        <f t="shared" si="55"/>
        <v/>
      </c>
      <c r="CR92" s="64" t="str">
        <f t="shared" si="56"/>
        <v/>
      </c>
      <c r="CS92" s="65"/>
      <c r="CT92" s="8"/>
      <c r="CU92" s="8"/>
      <c r="CV92" s="8"/>
      <c r="CW92" s="8"/>
      <c r="CX92" s="8"/>
      <c r="CY92" s="8"/>
      <c r="CZ92" s="8"/>
      <c r="DA92" s="8"/>
      <c r="DB92" s="8"/>
      <c r="DC92" s="8"/>
      <c r="DD92" s="8"/>
      <c r="DE92" s="8"/>
      <c r="DF92" s="8"/>
      <c r="DG92" s="8"/>
      <c r="DH92" s="8"/>
      <c r="DI92" s="8"/>
      <c r="DJ92" s="8"/>
      <c r="DK92" s="8"/>
      <c r="DL92" s="8"/>
    </row>
    <row r="93" ht="18.0" customHeight="1">
      <c r="A93" s="8"/>
      <c r="B93" s="87"/>
      <c r="C93" s="79"/>
      <c r="D93" s="79"/>
      <c r="E93" s="79"/>
      <c r="F93" s="79"/>
      <c r="G93" s="79"/>
      <c r="H93" s="79"/>
      <c r="I93" s="80"/>
      <c r="J93" s="80"/>
      <c r="K93" s="80"/>
      <c r="L93" s="79"/>
      <c r="M93" s="79"/>
      <c r="N93" s="80"/>
      <c r="O93" s="79"/>
      <c r="P93" s="81"/>
      <c r="Q93" s="82" t="str">
        <f t="shared" si="1"/>
        <v/>
      </c>
      <c r="R93" s="82" t="str">
        <f t="shared" si="2"/>
        <v/>
      </c>
      <c r="S93" s="82" t="str">
        <f t="shared" si="3"/>
        <v/>
      </c>
      <c r="T93" s="82" t="str">
        <f t="shared" si="4"/>
        <v>0</v>
      </c>
      <c r="U93" s="83" t="str">
        <f t="shared" si="5"/>
        <v/>
      </c>
      <c r="V93" s="60" t="str">
        <f>IF(OR($G93="Fuel Use",$G93="Fuel Use and Vehicle Distance"),VLOOKUP($M93,INDIRECT("Ref_EF_ByFuel"&amp;"_"&amp;$D93),3,0),IF(AND($G93="Vehicle Distance (e.g. Road Transport)",$D93="UK"),VLOOKUP($H93,Ref_EF_Vehicle_Distance_UK,3,0),IF(AND($G93="Vehicle Distance (e.g. Road Transport)",OR($D93="US",$D93="Other")),VLOOKUP($H93,INDIRECT("Ref_EF_Vehicle_Distance"&amp;"_"&amp;$D93),15,0),IF(AND($G93="Vehicle Distance (e.g. Road Transport)",ISBLANK($N93),ISBLANK($O93)),VLOOKUP($H93,INDIRECT("Ref_EF_Vehicle_Distance"&amp;"_"&amp;$D93),15,0),IF($G93="Weight Distance (e.g. Freight Transport)",VLOOKUP($H93,INDIRECT("Ref_EF_Weight_Distance"&amp;"_"&amp;$D93),3,0),IF($G93="Custom Vehicle",VLOOKUP($H93,Tbl_vehical_Settings,2,0),IF($G93="Custom Fuel",VLOOKUP($M93,Tbl_Fuel_Settings,2,0),$AU93)))))))</f>
        <v>#REF!</v>
      </c>
      <c r="W93" s="60" t="str">
        <f>IF(OR($G93="Fuel Use",$G93="Fuel Use and Vehicle Distance"),VLOOKUP($M93,INDIRECT("Ref_EF_ByFuel"&amp;"_"&amp;$D93),5,0),IF(AND($G93="Vehicle Distance (e.g. Road Transport)",$D93="UK"),VLOOKUP($H93,Ref_EF_Vehicle_Distance_UK,5,0),IF(AND($G93="Vehicle Distance (e.g. Road Transport)",OR($D93="US",$D93="Other")),VLOOKUP($H93,INDIRECT("Ref_EF_Vehicle_Distance"&amp;"_"&amp;$D93),17,0),IF(AND($G93="Vehicle Distance (e.g. Road Transport)",ISBLANK($N93),ISBLANK($O93)),VLOOKUP($H93,INDIRECT("Ref_EF_Vehicle_Distance"&amp;"_"&amp;$D93),17,0),IF($G93="Weight Distance (e.g. Freight Transport)",VLOOKUP($H93,INDIRECT("Ref_EF_Weight_Distance"&amp;"_"&amp;$D93),5,0),IF($G93="Custom Vehicle",VLOOKUP($H93,Tbl_vehical_Settings,6,0),IF($G93="Custom Fuel",VLOOKUP($M93,Tbl_Fuel_Settings,6,0),$AV93)))))))</f>
        <v>#REF!</v>
      </c>
      <c r="X93" s="60" t="str">
        <f>IF(OR($G93="Fuel Use",$G93="Fuel Use and Vehicle Distance"),VLOOKUP($M93,INDIRECT("Ref_EF_ByFuel"&amp;"_"&amp;$D93),6,0),IF(AND($G93="Vehicle Distance (e.g. Road Transport)",$D93="UK"),VLOOKUP($H93,Ref_EF_Vehicle_Distance_UK,6,0),IF(AND($G93="Vehicle Distance (e.g. Road Transport)",OR($D93="US",$D93="Other")),VLOOKUP($H93,INDIRECT("Ref_EF_Vehicle_Distance"&amp;"_"&amp;$D93),18,0),IF(AND($G93="Vehicle Distance (e.g. Road Transport)",ISBLANK($N93),ISBLANK($O93)),VLOOKUP($H93,INDIRECT("Ref_EF_Vehicle_Distance"&amp;"_"&amp;$D93),18,0),IF($G93="Weight Distance (e.g. Freight Transport)",VLOOKUP($H93,INDIRECT("Ref_EF_Weight_Distance"&amp;"_"&amp;$D93),6,0),IF($G93="Custom Vehicle",VLOOKUP($H93,Tbl_vehical_Settings,7,0),IF($G93="Custom Fuel",VLOOKUP($M93,Tbl_Fuel_Settings,7,0),$AW93)))))))</f>
        <v>#REF!</v>
      </c>
      <c r="Y93" s="60" t="str">
        <f>IF(OR($G93="Fuel Use",$G93="Fuel Use and Vehicle Distance"),VLOOKUP($M93,INDIRECT("Ref_EF_ByFuel"&amp;"_"&amp;$D93),4,0),IF(AND($G93="Vehicle Distance (e.g. Road Transport)",$D93="UK"),VLOOKUP($H93,Ref_EF_Vehicle_Distance_UK,4,0),IF(AND($G93="Vehicle Distance (e.g. Road Transport)",OR($D93="US",$D93="Other")),VLOOKUP($H93,INDIRECT("Ref_EF_Vehicle_Distance"&amp;"_"&amp;$D93),16,0),IF(AND($G93="Vehicle Distance (e.g. Road Transport)",ISBLANK($N93),ISBLANK($O93)),VLOOKUP($H93,INDIRECT("Ref_EF_Vehicle_Distance"&amp;"_"&amp;$D93),16,0),IF($G93="Weight Distance (e.g. Freight Transport)",VLOOKUP($H93,INDIRECT("Ref_EF_Weight_Distance"&amp;"_"&amp;$D93),4,0),IF($G93="Custom Vehicle",VLOOKUP($H93,Tbl_vehical_Settings,5,0),IF($G93="Custom Fuel",VLOOKUP($M93,Tbl_Fuel_Settings,5,0),$AX93)))))))</f>
        <v>#REF!</v>
      </c>
      <c r="Z93" s="60" t="str">
        <f>IF(OR($G93="Fuel Use",$G93="Fuel Use and Vehicle Distance"),VLOOKUP($M93,INDIRECT("Ref_EF_ByFuel"&amp;"_"&amp;$D93),5,0),IF(AND($G93="Vehicle Distance (e.g. Road Transport)",$D93="UK"),VLOOKUP($H93,Ref_EF_Vehicle_Distance_UK,5,0),IF(AND($G93="Vehicle Distance (e.g. Road Transport)",OR($D93="US",$D93="Other")),VLOOKUP($H93,INDIRECT("Ref_EF_Vehicle_Distance"&amp;"_"&amp;$D93),17,0),IF(AND($G93="Vehicle Distance (e.g. Road Transport)",ISBLANK($N93),ISBLANK($O93)),VLOOKUP($H93,INDIRECT("Ref_EF_Vehicle_Distance"&amp;"_"&amp;$D93),17,0),IF($G93="Weight Distance (e.g. Freight Transport)",VLOOKUP($H93,INDIRECT("Ref_EF_Weight_Distance"&amp;"_"&amp;$D93),5,0),IF($G93="Custom Vehicle",VLOOKUP($H93,Tbl_vehical_Settings,6,0),IF($G93="Custom Fuel",VLOOKUP($M93,Tbl_Fuel_Settings,6,0),$AV93)))))))</f>
        <v>#REF!</v>
      </c>
      <c r="AA93" s="60" t="str">
        <f>IF(OR($G93="Fuel Use",$G93="Fuel Use and Vehicle Distance"),VLOOKUP($M93,INDIRECT("Ref_EF_ByFuel"&amp;"_"&amp;$D93),6,0),IF(AND($G93="Vehicle Distance (e.g. Road Transport)",$D93="UK"),VLOOKUP($H93,Ref_EF_Vehicle_Distance_UK,6,0),IF(AND($G93="Vehicle Distance (e.g. Road Transport)",OR($D93="US",$D93="Other")),VLOOKUP($H93,INDIRECT("Ref_EF_Vehicle_Distance"&amp;"_"&amp;$D93),18,0),IF(AND($G93="Vehicle Distance (e.g. Road Transport)",ISBLANK($N93),ISBLANK($O93)),VLOOKUP($H93,INDIRECT("Ref_EF_Vehicle_Distance"&amp;"_"&amp;$D93),18,0),IF($G93="Weight Distance (e.g. Freight Transport)",VLOOKUP($H93,INDIRECT("Ref_EF_Weight_Distance"&amp;"_"&amp;$D93),6,0),IF($G93="Custom Vehicle",VLOOKUP($H93,Tbl_vehical_Settings,7,0),IF($G93="Custom Fuel",VLOOKUP($M93,Tbl_Fuel_Settings,7,0),$AW93)))))))</f>
        <v>#REF!</v>
      </c>
      <c r="AB93" s="60" t="str">
        <f>IF($G93="Fuel Use",VLOOKUP($H93,INDIRECT("Ref_EF_ByFuel_CH4"&amp;"_"&amp;$D93),3,0),
IF($G93="Fuel Use and Vehicle Distance",VLOOKUP($H93,INDIRECT("Ref_EF_Vehicle_Distance"&amp;"_"&amp;$D93),3,0),IF($G93="Vehicle Distance (e.g. Road Transport)",VLOOKUP($H93,INDIRECT("Ref_EF_Vehicle_Distance"&amp;"_"&amp;$D93),IF($D93="UK",7,3),0),IF($G93="Weight Distance (e.g. Freight Transport)",VLOOKUP(VLOOKUP($H93,INDIRECT("Ref_EF_Weight_Distance"&amp;"_"&amp;$D93),8,0),INDIRECT("Ref_EF_Weight_Distance_CH4"&amp;"_"&amp;$D93),3,0),IF($G93="Custom Vehicle",VLOOKUP($H93,Tbl_vehical_Settings,3,0),IF($G93="Custom Fuel",VLOOKUP($M93,Tbl_Fuel_Settings,3,0),VLOOKUP($H93,INDIRECT("Ref_EF_Public_Transport"&amp;"_"&amp;$D93),7,0)))))))</f>
        <v>#REF!</v>
      </c>
      <c r="AC93" s="60" t="str">
        <f>IF($G93="Fuel Use",VLOOKUP($H93,INDIRECT("Ref_EF_ByFuel_CH4"&amp;"_"&amp;$D93),4,0),
IF($G93="Fuel Use and Vehicle Distance",VLOOKUP($H93,INDIRECT("Ref_EF_Vehicle_Distance"&amp;"_"&amp;$D93),4,0),IF($G93="Vehicle Distance (e.g. Road Transport)",VLOOKUP($H93,INDIRECT("Ref_EF_Vehicle_Distance"&amp;"_"&amp;$D93),IF($D93="UK",8,4),0),IF($G93="Weight Distance (e.g. Freight Transport)",VLOOKUP(VLOOKUP($H93,INDIRECT("Ref_EF_Weight_Distance"&amp;"_"&amp;$D93),8,0),INDIRECT("Ref_EF_Weight_Distance_CH4"&amp;"_"&amp;$D93),4,0),IF($G93="Custom Vehicle",VLOOKUP($H93,Tbl_vehical_Settings,6,0),IF($G93="Custom Fuel",VLOOKUP($M93,Tbl_Fuel_Settings,6,0),VLOOKUP($H93,INDIRECT("Ref_EF_Public_Transport"&amp;"_"&amp;$D93),8,0)))))))</f>
        <v>#REF!</v>
      </c>
      <c r="AD93" s="60" t="str">
        <f>IF($G93="Fuel Use",VLOOKUP($H93,INDIRECT("Ref_EF_ByFuel_CH4"&amp;"_"&amp;$D93),5,0),
IF($G93="Fuel Use and Vehicle Distance",VLOOKUP($H93,INDIRECT("Ref_EF_Vehicle_Distance"&amp;"_"&amp;$D93),5,0),IF($G93="Vehicle Distance (e.g. Road Transport)",VLOOKUP($H93,INDIRECT("Ref_EF_Vehicle_Distance"&amp;"_"&amp;$D93),IF($D93="UK",9,5),0),IF($G93="Weight Distance (e.g. Freight Transport)",VLOOKUP(VLOOKUP($H93,INDIRECT("Ref_EF_Weight_Distance"&amp;"_"&amp;$D93),8,0),INDIRECT("Ref_EF_Weight_Distance_CH4"&amp;"_"&amp;$D93),5,0),IF($G93="Custom Vehicle",VLOOKUP($H93,Tbl_vehical_Settings,7,0),IF($G93="Custom Fuel",VLOOKUP($M93,Tbl_Fuel_Settings,7,0),VLOOKUP($H93,INDIRECT("Ref_EF_Public_Transport"&amp;"_"&amp;$D93),9,0)))))))</f>
        <v>#REF!</v>
      </c>
      <c r="AE93" s="60" t="str">
        <f>IF($G93="Fuel Use",VLOOKUP($H93,INDIRECT("Ref_EF_ByFuel_CH4"&amp;"_"&amp;$D93),6,0),
IF($G93="Fuel Use and Vehicle Distance",VLOOKUP($H93,INDIRECT("Ref_EF_Vehicle_Distance"&amp;"_"&amp;$D93),6,0),IF($G93="Vehicle Distance (e.g. Road Transport)",VLOOKUP($H93,INDIRECT("Ref_EF_Vehicle_Distance"&amp;"_"&amp;$D93),IF($D93="UK",10,6),0),IF($G93="Weight Distance (e.g. Freight Transport)",VLOOKUP(VLOOKUP($H93,INDIRECT("Ref_EF_Weight_Distance"&amp;"_"&amp;$D93),8,0),INDIRECT("Ref_EF_Weight_Distance_CH4"&amp;"_"&amp;$D93),6,0),IF($G93="Custom Vehicle",VLOOKUP($H93,Tbl_vehical_Settings,4,0),IF($G93="Custom Fuel",VLOOKUP($M93,Tbl_Fuel_Settings,4,0),VLOOKUP($H93,INDIRECT("Ref_EF_Public_Transport"&amp;"_"&amp;$D93),10,0)))))))</f>
        <v>#REF!</v>
      </c>
      <c r="AF93" s="60" t="str">
        <f>IF($G93="Fuel Use",VLOOKUP($H93,INDIRECT("Ref_EF_ByFuel_CH4"&amp;"_"&amp;$D93),7,0),
IF($G93="Fuel Use and Vehicle Distance",VLOOKUP($H93,INDIRECT("Ref_EF_Vehicle_Distance"&amp;"_"&amp;$D93),7,0),IF($G93="Vehicle Distance (e.g. Road Transport)",VLOOKUP($H93,INDIRECT("Ref_EF_Vehicle_Distance"&amp;"_"&amp;$D93),IF($D93="UK",11,7),0),IF($G93="Weight Distance (e.g. Freight Transport)",VLOOKUP(VLOOKUP($H93,INDIRECT("Ref_EF_Weight_Distance"&amp;"_"&amp;$D93),8,0),INDIRECT("Ref_EF_Weight_Distance_CH4"&amp;"_"&amp;$D93),7,0),IF($G93="Custom Vehicle",VLOOKUP($H93,Tbl_vehical_Settings,6,0),IF($G93="Custom Fuel",VLOOKUP($M93,Tbl_Fuel_Settings,6,0),VLOOKUP($H93,INDIRECT("Ref_EF_Public_Transport"&amp;"_"&amp;$D93),11,0)))))))</f>
        <v>#REF!</v>
      </c>
      <c r="AG93" s="60" t="str">
        <f>IF($G93="Fuel Use",VLOOKUP($H93,INDIRECT("Ref_EF_ByFuel_CH4"&amp;"_"&amp;$D93),8,0),
IF($G93="Fuel Use and Vehicle Distance",VLOOKUP($H93,INDIRECT("Ref_EF_Vehicle_Distance"&amp;"_"&amp;$D93),8,0),IF($G93="Vehicle Distance (e.g. Road Transport)",VLOOKUP($H93,INDIRECT("Ref_EF_Vehicle_Distance"&amp;"_"&amp;$D93),IF($D93="UK",12,8),0),IF($G93="Weight Distance (e.g. Freight Transport)",VLOOKUP(VLOOKUP($H93,INDIRECT("Ref_EF_Weight_Distance"&amp;"_"&amp;$D93),8,0),INDIRECT("Ref_EF_Weight_Distance_CH4"&amp;"_"&amp;$D93),8,0),IF($G93="Custom Vehicle",VLOOKUP($H93,Tbl_vehical_Settings,7,0),IF($G93="Custom Fuel",VLOOKUP($M93,Tbl_Fuel_Settings,7,0),VLOOKUP($H93,INDIRECT("Ref_EF_Public_Transport"&amp;"_"&amp;$D93),12,0)))))))</f>
        <v>#REF!</v>
      </c>
      <c r="AH93" s="60" t="str">
        <f t="array" ref="AH93">INDEX(Ref_Master_Unit_Table,MATCH($W93,REF_To_Unit,0),MATCH('Reference - Lookup and Unit'!$A$11,Ref_From_Units,0))</f>
        <v>#REF!</v>
      </c>
      <c r="AI93" s="60" t="str">
        <f t="array" ref="AI93">INDEX(Ref_Master_Unit_Table,MATCH(IF(AND($D93="UK",$G93="Vehicle Distance (e.g. Road Transport)"),$L93,IF(ISBLANK($O93),$L93,$O93)),Ref_From_Units,0),MATCH($X93,REF_To_Unit,0))</f>
        <v>#N/A</v>
      </c>
      <c r="AJ93" s="60" t="str">
        <f t="array" ref="AJ93">INDEX(Ref_Master_Unit_Table,MATCH($Z93,REF_To_Unit,0),MATCH('Reference - Lookup and Unit'!$A$11,Ref_From_Units,0))</f>
        <v>#REF!</v>
      </c>
      <c r="AK93" s="60" t="str">
        <f t="array" ref="AK93">INDEX(Ref_Master_Unit_Table,MATCH(IF(AND($D93="UK",$G93="Vehicle Distance (e.g. Road Transport)"),$L93,IF(ISBLANK($O93),$L93,$O93)),Ref_From_Units,0),MATCH($AA93,REF_To_Unit,0))</f>
        <v>#N/A</v>
      </c>
      <c r="AL93" s="60" t="str">
        <f t="array" ref="AL93">INDEX(Ref_Master_Unit_Table,MATCH($AC93,REF_To_Unit,0),MATCH('Reference - Lookup and Unit'!$A$11,Ref_From_Units,0))</f>
        <v>#REF!</v>
      </c>
      <c r="AM93" s="60" t="str">
        <f t="array" ref="AM93">INDEX(Ref_Master_Unit_Table,MATCH(IF(OR($G93="Fuel Use",$G93="Custom Fuel"),$O93,$L93),Ref_From_Units,0),MATCH($AD93,REF_To_Unit,0))</f>
        <v>#N/A</v>
      </c>
      <c r="AN93" s="60" t="str">
        <f t="array" ref="AN93">INDEX(Ref_Master_Unit_Table,MATCH($AF93,REF_To_Unit,0),MATCH('Reference - Lookup and Unit'!$A$11,Ref_From_Units,0))</f>
        <v>#REF!</v>
      </c>
      <c r="AO93" s="60" t="str">
        <f t="array" ref="AO93">INDEX(Ref_Master_Unit_Table,MATCH(IF(OR($G93="Fuel Use",$G93="Custom Fuel"),$O93,$L93),Ref_From_Units,0),MATCH($AD93,REF_To_Unit,0))</f>
        <v>#N/A</v>
      </c>
      <c r="AP93" s="60" t="str">
        <f>VLOOKUP("CO2",INDIRECT(IF(Setting_IPCC_GWP_VERSION="1995 IPCC Second Assessment Report (SAR)","Ref_EF_IPCC_GWP_95",IF(Setting_IPCC_GWP_VERSION="2001 IPCC Third Assessment Report (TAR)","Ref_EF_IPCC_GWP_2001","Ref_EF_IPCC_GWP_2007"))),2,0)</f>
        <v>1.0000000000</v>
      </c>
      <c r="AQ9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3" s="61" t="str">
        <f>VLOOKUP("Biofuel CO2",INDIRECT(IF(Setting_IPCC_GWP_VERSION="1995 IPCC Second Assessment Report (SAR)","Ref_EF_IPCC_GWP_95",IF(Setting_IPCC_GWP_VERSION="2001 IPCC Third Assessment Report (TAR)","Ref_EF_IPCC_GWP_2001","Ref_EF_IPCC_GWP_2007"))),2,0)</f>
        <v>1.0000000000</v>
      </c>
      <c r="AT93" s="62" t="str">
        <f t="shared" si="6"/>
        <v>Ref_DD_vehicle_Passenger_</v>
      </c>
      <c r="AU93" s="62" t="str">
        <f t="shared" si="7"/>
        <v>#REF!</v>
      </c>
      <c r="AV93" s="62" t="str">
        <f t="shared" si="8"/>
        <v>#REF!</v>
      </c>
      <c r="AW93" s="62" t="str">
        <f t="shared" si="9"/>
        <v>#REF!</v>
      </c>
      <c r="AX93" s="62" t="str">
        <f t="shared" si="10"/>
        <v>#REF!</v>
      </c>
      <c r="AY93" s="62" t="str">
        <f t="shared" si="11"/>
        <v>FALSE</v>
      </c>
      <c r="AZ93" s="62" t="str">
        <f t="shared" si="12"/>
        <v/>
      </c>
      <c r="BA93" s="62" t="str">
        <f t="shared" si="13"/>
        <v/>
      </c>
      <c r="BB93" s="62" t="str">
        <f t="shared" si="14"/>
        <v/>
      </c>
      <c r="BC93" s="62" t="str">
        <f t="shared" si="15"/>
        <v/>
      </c>
      <c r="BD93" s="62" t="str">
        <f t="shared" si="16"/>
        <v/>
      </c>
      <c r="BE93" s="62" t="str">
        <f t="shared" si="17"/>
        <v/>
      </c>
      <c r="BF93" s="62" t="str">
        <f t="shared" si="18"/>
        <v/>
      </c>
      <c r="BG93" s="62" t="str">
        <f t="shared" si="19"/>
        <v/>
      </c>
      <c r="BH93" s="62" t="str">
        <f t="shared" si="20"/>
        <v/>
      </c>
      <c r="BI93" s="62" t="str">
        <f t="shared" si="21"/>
        <v/>
      </c>
      <c r="BJ93" s="62" t="str">
        <f t="shared" si="22"/>
        <v/>
      </c>
      <c r="BK93" s="62" t="str">
        <f t="shared" si="23"/>
        <v/>
      </c>
      <c r="BL93" s="62" t="str">
        <f t="shared" si="24"/>
        <v/>
      </c>
      <c r="BM93" s="63" t="str">
        <f t="shared" si="25"/>
        <v/>
      </c>
      <c r="BN93" s="62" t="str">
        <f t="shared" si="26"/>
        <v/>
      </c>
      <c r="BO93" s="62" t="str">
        <f t="shared" si="27"/>
        <v/>
      </c>
      <c r="BP93" s="62" t="str">
        <f t="shared" si="28"/>
        <v/>
      </c>
      <c r="BQ93" s="62" t="str">
        <f t="shared" si="29"/>
        <v/>
      </c>
      <c r="BR93" s="62" t="str">
        <f t="shared" si="30"/>
        <v/>
      </c>
      <c r="BS93" s="62" t="str">
        <f t="shared" si="31"/>
        <v/>
      </c>
      <c r="BT93" s="62" t="str">
        <f t="shared" si="32"/>
        <v/>
      </c>
      <c r="BU93" s="62" t="str">
        <f t="shared" si="33"/>
        <v/>
      </c>
      <c r="BV93" s="62" t="str">
        <f t="shared" si="34"/>
        <v/>
      </c>
      <c r="BW93" s="62" t="str">
        <f t="shared" si="35"/>
        <v/>
      </c>
      <c r="BX93" s="62" t="str">
        <f t="shared" si="36"/>
        <v/>
      </c>
      <c r="BY93" s="62" t="str">
        <f t="shared" si="37"/>
        <v/>
      </c>
      <c r="BZ93" s="62" t="str">
        <f t="shared" si="38"/>
        <v/>
      </c>
      <c r="CA93" s="62" t="str">
        <f t="shared" si="39"/>
        <v/>
      </c>
      <c r="CB93" s="62" t="str">
        <f t="shared" si="40"/>
        <v/>
      </c>
      <c r="CC93" s="62" t="str">
        <f t="shared" si="41"/>
        <v/>
      </c>
      <c r="CD93" s="62" t="str">
        <f t="shared" si="42"/>
        <v/>
      </c>
      <c r="CE93" s="62" t="str">
        <f t="shared" si="43"/>
        <v/>
      </c>
      <c r="CF93" s="62" t="str">
        <f t="shared" si="44"/>
        <v/>
      </c>
      <c r="CG93" s="62" t="str">
        <f t="shared" si="45"/>
        <v/>
      </c>
      <c r="CH93" s="62" t="str">
        <f t="shared" si="46"/>
        <v/>
      </c>
      <c r="CI93" s="62" t="str">
        <f t="shared" si="47"/>
        <v/>
      </c>
      <c r="CJ93" s="62" t="str">
        <f t="shared" si="48"/>
        <v/>
      </c>
      <c r="CK93" s="62" t="str">
        <f t="shared" si="49"/>
        <v/>
      </c>
      <c r="CL93" s="62" t="str">
        <f t="shared" si="50"/>
        <v/>
      </c>
      <c r="CM93" s="62" t="str">
        <f t="shared" si="51"/>
        <v/>
      </c>
      <c r="CN93" s="62" t="str">
        <f t="shared" si="52"/>
        <v/>
      </c>
      <c r="CO93" s="62" t="str">
        <f t="shared" si="53"/>
        <v/>
      </c>
      <c r="CP93" s="64" t="str">
        <f t="shared" si="54"/>
        <v>Ref_DD_DistanceUnit</v>
      </c>
      <c r="CQ93" s="62" t="str">
        <f t="shared" si="55"/>
        <v/>
      </c>
      <c r="CR93" s="64" t="str">
        <f t="shared" si="56"/>
        <v/>
      </c>
      <c r="CS93" s="65"/>
      <c r="CT93" s="8"/>
      <c r="CU93" s="8"/>
      <c r="CV93" s="8"/>
      <c r="CW93" s="8"/>
      <c r="CX93" s="8"/>
      <c r="CY93" s="8"/>
      <c r="CZ93" s="8"/>
      <c r="DA93" s="8"/>
      <c r="DB93" s="8"/>
      <c r="DC93" s="8"/>
      <c r="DD93" s="8"/>
      <c r="DE93" s="8"/>
      <c r="DF93" s="8"/>
      <c r="DG93" s="8"/>
      <c r="DH93" s="8"/>
      <c r="DI93" s="8"/>
      <c r="DJ93" s="8"/>
      <c r="DK93" s="8"/>
      <c r="DL93" s="8"/>
    </row>
    <row r="94" ht="18.0" customHeight="1">
      <c r="A94" s="8"/>
      <c r="B94" s="87"/>
      <c r="C94" s="79"/>
      <c r="D94" s="79"/>
      <c r="E94" s="79"/>
      <c r="F94" s="79"/>
      <c r="G94" s="79"/>
      <c r="H94" s="79"/>
      <c r="I94" s="80"/>
      <c r="J94" s="80"/>
      <c r="K94" s="80"/>
      <c r="L94" s="79"/>
      <c r="M94" s="79"/>
      <c r="N94" s="80"/>
      <c r="O94" s="79"/>
      <c r="P94" s="81"/>
      <c r="Q94" s="82" t="str">
        <f t="shared" si="1"/>
        <v/>
      </c>
      <c r="R94" s="82" t="str">
        <f t="shared" si="2"/>
        <v/>
      </c>
      <c r="S94" s="82" t="str">
        <f t="shared" si="3"/>
        <v/>
      </c>
      <c r="T94" s="82" t="str">
        <f t="shared" si="4"/>
        <v>0</v>
      </c>
      <c r="U94" s="83" t="str">
        <f t="shared" si="5"/>
        <v/>
      </c>
      <c r="V94" s="60" t="str">
        <f>IF(OR($G94="Fuel Use",$G94="Fuel Use and Vehicle Distance"),VLOOKUP($M94,INDIRECT("Ref_EF_ByFuel"&amp;"_"&amp;$D94),3,0),IF(AND($G94="Vehicle Distance (e.g. Road Transport)",$D94="UK"),VLOOKUP($H94,Ref_EF_Vehicle_Distance_UK,3,0),IF(AND($G94="Vehicle Distance (e.g. Road Transport)",OR($D94="US",$D94="Other")),VLOOKUP($H94,INDIRECT("Ref_EF_Vehicle_Distance"&amp;"_"&amp;$D94),15,0),IF(AND($G94="Vehicle Distance (e.g. Road Transport)",ISBLANK($N94),ISBLANK($O94)),VLOOKUP($H94,INDIRECT("Ref_EF_Vehicle_Distance"&amp;"_"&amp;$D94),15,0),IF($G94="Weight Distance (e.g. Freight Transport)",VLOOKUP($H94,INDIRECT("Ref_EF_Weight_Distance"&amp;"_"&amp;$D94),3,0),IF($G94="Custom Vehicle",VLOOKUP($H94,Tbl_vehical_Settings,2,0),IF($G94="Custom Fuel",VLOOKUP($M94,Tbl_Fuel_Settings,2,0),$AU94)))))))</f>
        <v>#REF!</v>
      </c>
      <c r="W94" s="60" t="str">
        <f>IF(OR($G94="Fuel Use",$G94="Fuel Use and Vehicle Distance"),VLOOKUP($M94,INDIRECT("Ref_EF_ByFuel"&amp;"_"&amp;$D94),5,0),IF(AND($G94="Vehicle Distance (e.g. Road Transport)",$D94="UK"),VLOOKUP($H94,Ref_EF_Vehicle_Distance_UK,5,0),IF(AND($G94="Vehicle Distance (e.g. Road Transport)",OR($D94="US",$D94="Other")),VLOOKUP($H94,INDIRECT("Ref_EF_Vehicle_Distance"&amp;"_"&amp;$D94),17,0),IF(AND($G94="Vehicle Distance (e.g. Road Transport)",ISBLANK($N94),ISBLANK($O94)),VLOOKUP($H94,INDIRECT("Ref_EF_Vehicle_Distance"&amp;"_"&amp;$D94),17,0),IF($G94="Weight Distance (e.g. Freight Transport)",VLOOKUP($H94,INDIRECT("Ref_EF_Weight_Distance"&amp;"_"&amp;$D94),5,0),IF($G94="Custom Vehicle",VLOOKUP($H94,Tbl_vehical_Settings,6,0),IF($G94="Custom Fuel",VLOOKUP($M94,Tbl_Fuel_Settings,6,0),$AV94)))))))</f>
        <v>#REF!</v>
      </c>
      <c r="X94" s="60" t="str">
        <f>IF(OR($G94="Fuel Use",$G94="Fuel Use and Vehicle Distance"),VLOOKUP($M94,INDIRECT("Ref_EF_ByFuel"&amp;"_"&amp;$D94),6,0),IF(AND($G94="Vehicle Distance (e.g. Road Transport)",$D94="UK"),VLOOKUP($H94,Ref_EF_Vehicle_Distance_UK,6,0),IF(AND($G94="Vehicle Distance (e.g. Road Transport)",OR($D94="US",$D94="Other")),VLOOKUP($H94,INDIRECT("Ref_EF_Vehicle_Distance"&amp;"_"&amp;$D94),18,0),IF(AND($G94="Vehicle Distance (e.g. Road Transport)",ISBLANK($N94),ISBLANK($O94)),VLOOKUP($H94,INDIRECT("Ref_EF_Vehicle_Distance"&amp;"_"&amp;$D94),18,0),IF($G94="Weight Distance (e.g. Freight Transport)",VLOOKUP($H94,INDIRECT("Ref_EF_Weight_Distance"&amp;"_"&amp;$D94),6,0),IF($G94="Custom Vehicle",VLOOKUP($H94,Tbl_vehical_Settings,7,0),IF($G94="Custom Fuel",VLOOKUP($M94,Tbl_Fuel_Settings,7,0),$AW94)))))))</f>
        <v>#REF!</v>
      </c>
      <c r="Y94" s="60" t="str">
        <f>IF(OR($G94="Fuel Use",$G94="Fuel Use and Vehicle Distance"),VLOOKUP($M94,INDIRECT("Ref_EF_ByFuel"&amp;"_"&amp;$D94),4,0),IF(AND($G94="Vehicle Distance (e.g. Road Transport)",$D94="UK"),VLOOKUP($H94,Ref_EF_Vehicle_Distance_UK,4,0),IF(AND($G94="Vehicle Distance (e.g. Road Transport)",OR($D94="US",$D94="Other")),VLOOKUP($H94,INDIRECT("Ref_EF_Vehicle_Distance"&amp;"_"&amp;$D94),16,0),IF(AND($G94="Vehicle Distance (e.g. Road Transport)",ISBLANK($N94),ISBLANK($O94)),VLOOKUP($H94,INDIRECT("Ref_EF_Vehicle_Distance"&amp;"_"&amp;$D94),16,0),IF($G94="Weight Distance (e.g. Freight Transport)",VLOOKUP($H94,INDIRECT("Ref_EF_Weight_Distance"&amp;"_"&amp;$D94),4,0),IF($G94="Custom Vehicle",VLOOKUP($H94,Tbl_vehical_Settings,5,0),IF($G94="Custom Fuel",VLOOKUP($M94,Tbl_Fuel_Settings,5,0),$AX94)))))))</f>
        <v>#REF!</v>
      </c>
      <c r="Z94" s="60" t="str">
        <f>IF(OR($G94="Fuel Use",$G94="Fuel Use and Vehicle Distance"),VLOOKUP($M94,INDIRECT("Ref_EF_ByFuel"&amp;"_"&amp;$D94),5,0),IF(AND($G94="Vehicle Distance (e.g. Road Transport)",$D94="UK"),VLOOKUP($H94,Ref_EF_Vehicle_Distance_UK,5,0),IF(AND($G94="Vehicle Distance (e.g. Road Transport)",OR($D94="US",$D94="Other")),VLOOKUP($H94,INDIRECT("Ref_EF_Vehicle_Distance"&amp;"_"&amp;$D94),17,0),IF(AND($G94="Vehicle Distance (e.g. Road Transport)",ISBLANK($N94),ISBLANK($O94)),VLOOKUP($H94,INDIRECT("Ref_EF_Vehicle_Distance"&amp;"_"&amp;$D94),17,0),IF($G94="Weight Distance (e.g. Freight Transport)",VLOOKUP($H94,INDIRECT("Ref_EF_Weight_Distance"&amp;"_"&amp;$D94),5,0),IF($G94="Custom Vehicle",VLOOKUP($H94,Tbl_vehical_Settings,6,0),IF($G94="Custom Fuel",VLOOKUP($M94,Tbl_Fuel_Settings,6,0),$AV94)))))))</f>
        <v>#REF!</v>
      </c>
      <c r="AA94" s="60" t="str">
        <f>IF(OR($G94="Fuel Use",$G94="Fuel Use and Vehicle Distance"),VLOOKUP($M94,INDIRECT("Ref_EF_ByFuel"&amp;"_"&amp;$D94),6,0),IF(AND($G94="Vehicle Distance (e.g. Road Transport)",$D94="UK"),VLOOKUP($H94,Ref_EF_Vehicle_Distance_UK,6,0),IF(AND($G94="Vehicle Distance (e.g. Road Transport)",OR($D94="US",$D94="Other")),VLOOKUP($H94,INDIRECT("Ref_EF_Vehicle_Distance"&amp;"_"&amp;$D94),18,0),IF(AND($G94="Vehicle Distance (e.g. Road Transport)",ISBLANK($N94),ISBLANK($O94)),VLOOKUP($H94,INDIRECT("Ref_EF_Vehicle_Distance"&amp;"_"&amp;$D94),18,0),IF($G94="Weight Distance (e.g. Freight Transport)",VLOOKUP($H94,INDIRECT("Ref_EF_Weight_Distance"&amp;"_"&amp;$D94),6,0),IF($G94="Custom Vehicle",VLOOKUP($H94,Tbl_vehical_Settings,7,0),IF($G94="Custom Fuel",VLOOKUP($M94,Tbl_Fuel_Settings,7,0),$AW94)))))))</f>
        <v>#REF!</v>
      </c>
      <c r="AB94" s="60" t="str">
        <f>IF($G94="Fuel Use",VLOOKUP($H94,INDIRECT("Ref_EF_ByFuel_CH4"&amp;"_"&amp;$D94),3,0),
IF($G94="Fuel Use and Vehicle Distance",VLOOKUP($H94,INDIRECT("Ref_EF_Vehicle_Distance"&amp;"_"&amp;$D94),3,0),IF($G94="Vehicle Distance (e.g. Road Transport)",VLOOKUP($H94,INDIRECT("Ref_EF_Vehicle_Distance"&amp;"_"&amp;$D94),IF($D94="UK",7,3),0),IF($G94="Weight Distance (e.g. Freight Transport)",VLOOKUP(VLOOKUP($H94,INDIRECT("Ref_EF_Weight_Distance"&amp;"_"&amp;$D94),8,0),INDIRECT("Ref_EF_Weight_Distance_CH4"&amp;"_"&amp;$D94),3,0),IF($G94="Custom Vehicle",VLOOKUP($H94,Tbl_vehical_Settings,3,0),IF($G94="Custom Fuel",VLOOKUP($M94,Tbl_Fuel_Settings,3,0),VLOOKUP($H94,INDIRECT("Ref_EF_Public_Transport"&amp;"_"&amp;$D94),7,0)))))))</f>
        <v>#REF!</v>
      </c>
      <c r="AC94" s="60" t="str">
        <f>IF($G94="Fuel Use",VLOOKUP($H94,INDIRECT("Ref_EF_ByFuel_CH4"&amp;"_"&amp;$D94),4,0),
IF($G94="Fuel Use and Vehicle Distance",VLOOKUP($H94,INDIRECT("Ref_EF_Vehicle_Distance"&amp;"_"&amp;$D94),4,0),IF($G94="Vehicle Distance (e.g. Road Transport)",VLOOKUP($H94,INDIRECT("Ref_EF_Vehicle_Distance"&amp;"_"&amp;$D94),IF($D94="UK",8,4),0),IF($G94="Weight Distance (e.g. Freight Transport)",VLOOKUP(VLOOKUP($H94,INDIRECT("Ref_EF_Weight_Distance"&amp;"_"&amp;$D94),8,0),INDIRECT("Ref_EF_Weight_Distance_CH4"&amp;"_"&amp;$D94),4,0),IF($G94="Custom Vehicle",VLOOKUP($H94,Tbl_vehical_Settings,6,0),IF($G94="Custom Fuel",VLOOKUP($M94,Tbl_Fuel_Settings,6,0),VLOOKUP($H94,INDIRECT("Ref_EF_Public_Transport"&amp;"_"&amp;$D94),8,0)))))))</f>
        <v>#REF!</v>
      </c>
      <c r="AD94" s="60" t="str">
        <f>IF($G94="Fuel Use",VLOOKUP($H94,INDIRECT("Ref_EF_ByFuel_CH4"&amp;"_"&amp;$D94),5,0),
IF($G94="Fuel Use and Vehicle Distance",VLOOKUP($H94,INDIRECT("Ref_EF_Vehicle_Distance"&amp;"_"&amp;$D94),5,0),IF($G94="Vehicle Distance (e.g. Road Transport)",VLOOKUP($H94,INDIRECT("Ref_EF_Vehicle_Distance"&amp;"_"&amp;$D94),IF($D94="UK",9,5),0),IF($G94="Weight Distance (e.g. Freight Transport)",VLOOKUP(VLOOKUP($H94,INDIRECT("Ref_EF_Weight_Distance"&amp;"_"&amp;$D94),8,0),INDIRECT("Ref_EF_Weight_Distance_CH4"&amp;"_"&amp;$D94),5,0),IF($G94="Custom Vehicle",VLOOKUP($H94,Tbl_vehical_Settings,7,0),IF($G94="Custom Fuel",VLOOKUP($M94,Tbl_Fuel_Settings,7,0),VLOOKUP($H94,INDIRECT("Ref_EF_Public_Transport"&amp;"_"&amp;$D94),9,0)))))))</f>
        <v>#REF!</v>
      </c>
      <c r="AE94" s="60" t="str">
        <f>IF($G94="Fuel Use",VLOOKUP($H94,INDIRECT("Ref_EF_ByFuel_CH4"&amp;"_"&amp;$D94),6,0),
IF($G94="Fuel Use and Vehicle Distance",VLOOKUP($H94,INDIRECT("Ref_EF_Vehicle_Distance"&amp;"_"&amp;$D94),6,0),IF($G94="Vehicle Distance (e.g. Road Transport)",VLOOKUP($H94,INDIRECT("Ref_EF_Vehicle_Distance"&amp;"_"&amp;$D94),IF($D94="UK",10,6),0),IF($G94="Weight Distance (e.g. Freight Transport)",VLOOKUP(VLOOKUP($H94,INDIRECT("Ref_EF_Weight_Distance"&amp;"_"&amp;$D94),8,0),INDIRECT("Ref_EF_Weight_Distance_CH4"&amp;"_"&amp;$D94),6,0),IF($G94="Custom Vehicle",VLOOKUP($H94,Tbl_vehical_Settings,4,0),IF($G94="Custom Fuel",VLOOKUP($M94,Tbl_Fuel_Settings,4,0),VLOOKUP($H94,INDIRECT("Ref_EF_Public_Transport"&amp;"_"&amp;$D94),10,0)))))))</f>
        <v>#REF!</v>
      </c>
      <c r="AF94" s="60" t="str">
        <f>IF($G94="Fuel Use",VLOOKUP($H94,INDIRECT("Ref_EF_ByFuel_CH4"&amp;"_"&amp;$D94),7,0),
IF($G94="Fuel Use and Vehicle Distance",VLOOKUP($H94,INDIRECT("Ref_EF_Vehicle_Distance"&amp;"_"&amp;$D94),7,0),IF($G94="Vehicle Distance (e.g. Road Transport)",VLOOKUP($H94,INDIRECT("Ref_EF_Vehicle_Distance"&amp;"_"&amp;$D94),IF($D94="UK",11,7),0),IF($G94="Weight Distance (e.g. Freight Transport)",VLOOKUP(VLOOKUP($H94,INDIRECT("Ref_EF_Weight_Distance"&amp;"_"&amp;$D94),8,0),INDIRECT("Ref_EF_Weight_Distance_CH4"&amp;"_"&amp;$D94),7,0),IF($G94="Custom Vehicle",VLOOKUP($H94,Tbl_vehical_Settings,6,0),IF($G94="Custom Fuel",VLOOKUP($M94,Tbl_Fuel_Settings,6,0),VLOOKUP($H94,INDIRECT("Ref_EF_Public_Transport"&amp;"_"&amp;$D94),11,0)))))))</f>
        <v>#REF!</v>
      </c>
      <c r="AG94" s="60" t="str">
        <f>IF($G94="Fuel Use",VLOOKUP($H94,INDIRECT("Ref_EF_ByFuel_CH4"&amp;"_"&amp;$D94),8,0),
IF($G94="Fuel Use and Vehicle Distance",VLOOKUP($H94,INDIRECT("Ref_EF_Vehicle_Distance"&amp;"_"&amp;$D94),8,0),IF($G94="Vehicle Distance (e.g. Road Transport)",VLOOKUP($H94,INDIRECT("Ref_EF_Vehicle_Distance"&amp;"_"&amp;$D94),IF($D94="UK",12,8),0),IF($G94="Weight Distance (e.g. Freight Transport)",VLOOKUP(VLOOKUP($H94,INDIRECT("Ref_EF_Weight_Distance"&amp;"_"&amp;$D94),8,0),INDIRECT("Ref_EF_Weight_Distance_CH4"&amp;"_"&amp;$D94),8,0),IF($G94="Custom Vehicle",VLOOKUP($H94,Tbl_vehical_Settings,7,0),IF($G94="Custom Fuel",VLOOKUP($M94,Tbl_Fuel_Settings,7,0),VLOOKUP($H94,INDIRECT("Ref_EF_Public_Transport"&amp;"_"&amp;$D94),12,0)))))))</f>
        <v>#REF!</v>
      </c>
      <c r="AH94" s="60" t="str">
        <f t="array" ref="AH94">INDEX(Ref_Master_Unit_Table,MATCH($W94,REF_To_Unit,0),MATCH('Reference - Lookup and Unit'!$A$11,Ref_From_Units,0))</f>
        <v>#REF!</v>
      </c>
      <c r="AI94" s="60" t="str">
        <f t="array" ref="AI94">INDEX(Ref_Master_Unit_Table,MATCH(IF(AND($D94="UK",$G94="Vehicle Distance (e.g. Road Transport)"),$L94,IF(ISBLANK($O94),$L94,$O94)),Ref_From_Units,0),MATCH($X94,REF_To_Unit,0))</f>
        <v>#N/A</v>
      </c>
      <c r="AJ94" s="60" t="str">
        <f t="array" ref="AJ94">INDEX(Ref_Master_Unit_Table,MATCH($Z94,REF_To_Unit,0),MATCH('Reference - Lookup and Unit'!$A$11,Ref_From_Units,0))</f>
        <v>#REF!</v>
      </c>
      <c r="AK94" s="60" t="str">
        <f t="array" ref="AK94">INDEX(Ref_Master_Unit_Table,MATCH(IF(AND($D94="UK",$G94="Vehicle Distance (e.g. Road Transport)"),$L94,IF(ISBLANK($O94),$L94,$O94)),Ref_From_Units,0),MATCH($AA94,REF_To_Unit,0))</f>
        <v>#N/A</v>
      </c>
      <c r="AL94" s="60" t="str">
        <f t="array" ref="AL94">INDEX(Ref_Master_Unit_Table,MATCH($AC94,REF_To_Unit,0),MATCH('Reference - Lookup and Unit'!$A$11,Ref_From_Units,0))</f>
        <v>#REF!</v>
      </c>
      <c r="AM94" s="60" t="str">
        <f t="array" ref="AM94">INDEX(Ref_Master_Unit_Table,MATCH(IF(OR($G94="Fuel Use",$G94="Custom Fuel"),$O94,$L94),Ref_From_Units,0),MATCH($AD94,REF_To_Unit,0))</f>
        <v>#N/A</v>
      </c>
      <c r="AN94" s="60" t="str">
        <f t="array" ref="AN94">INDEX(Ref_Master_Unit_Table,MATCH($AF94,REF_To_Unit,0),MATCH('Reference - Lookup and Unit'!$A$11,Ref_From_Units,0))</f>
        <v>#REF!</v>
      </c>
      <c r="AO94" s="60" t="str">
        <f t="array" ref="AO94">INDEX(Ref_Master_Unit_Table,MATCH(IF(OR($G94="Fuel Use",$G94="Custom Fuel"),$O94,$L94),Ref_From_Units,0),MATCH($AD94,REF_To_Unit,0))</f>
        <v>#N/A</v>
      </c>
      <c r="AP94" s="60" t="str">
        <f>VLOOKUP("CO2",INDIRECT(IF(Setting_IPCC_GWP_VERSION="1995 IPCC Second Assessment Report (SAR)","Ref_EF_IPCC_GWP_95",IF(Setting_IPCC_GWP_VERSION="2001 IPCC Third Assessment Report (TAR)","Ref_EF_IPCC_GWP_2001","Ref_EF_IPCC_GWP_2007"))),2,0)</f>
        <v>1.0000000000</v>
      </c>
      <c r="AQ9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4" s="61" t="str">
        <f>VLOOKUP("Biofuel CO2",INDIRECT(IF(Setting_IPCC_GWP_VERSION="1995 IPCC Second Assessment Report (SAR)","Ref_EF_IPCC_GWP_95",IF(Setting_IPCC_GWP_VERSION="2001 IPCC Third Assessment Report (TAR)","Ref_EF_IPCC_GWP_2001","Ref_EF_IPCC_GWP_2007"))),2,0)</f>
        <v>1.0000000000</v>
      </c>
      <c r="AT94" s="62" t="str">
        <f t="shared" si="6"/>
        <v>Ref_DD_vehicle_Passenger_</v>
      </c>
      <c r="AU94" s="62" t="str">
        <f t="shared" si="7"/>
        <v>#REF!</v>
      </c>
      <c r="AV94" s="62" t="str">
        <f t="shared" si="8"/>
        <v>#REF!</v>
      </c>
      <c r="AW94" s="62" t="str">
        <f t="shared" si="9"/>
        <v>#REF!</v>
      </c>
      <c r="AX94" s="62" t="str">
        <f t="shared" si="10"/>
        <v>#REF!</v>
      </c>
      <c r="AY94" s="62" t="str">
        <f t="shared" si="11"/>
        <v>FALSE</v>
      </c>
      <c r="AZ94" s="62" t="str">
        <f t="shared" si="12"/>
        <v/>
      </c>
      <c r="BA94" s="62" t="str">
        <f t="shared" si="13"/>
        <v/>
      </c>
      <c r="BB94" s="62" t="str">
        <f t="shared" si="14"/>
        <v/>
      </c>
      <c r="BC94" s="62" t="str">
        <f t="shared" si="15"/>
        <v/>
      </c>
      <c r="BD94" s="62" t="str">
        <f t="shared" si="16"/>
        <v/>
      </c>
      <c r="BE94" s="62" t="str">
        <f t="shared" si="17"/>
        <v/>
      </c>
      <c r="BF94" s="62" t="str">
        <f t="shared" si="18"/>
        <v/>
      </c>
      <c r="BG94" s="62" t="str">
        <f t="shared" si="19"/>
        <v/>
      </c>
      <c r="BH94" s="62" t="str">
        <f t="shared" si="20"/>
        <v/>
      </c>
      <c r="BI94" s="62" t="str">
        <f t="shared" si="21"/>
        <v/>
      </c>
      <c r="BJ94" s="62" t="str">
        <f t="shared" si="22"/>
        <v/>
      </c>
      <c r="BK94" s="62" t="str">
        <f t="shared" si="23"/>
        <v/>
      </c>
      <c r="BL94" s="62" t="str">
        <f t="shared" si="24"/>
        <v/>
      </c>
      <c r="BM94" s="63" t="str">
        <f t="shared" si="25"/>
        <v/>
      </c>
      <c r="BN94" s="62" t="str">
        <f t="shared" si="26"/>
        <v/>
      </c>
      <c r="BO94" s="62" t="str">
        <f t="shared" si="27"/>
        <v/>
      </c>
      <c r="BP94" s="62" t="str">
        <f t="shared" si="28"/>
        <v/>
      </c>
      <c r="BQ94" s="62" t="str">
        <f t="shared" si="29"/>
        <v/>
      </c>
      <c r="BR94" s="62" t="str">
        <f t="shared" si="30"/>
        <v/>
      </c>
      <c r="BS94" s="62" t="str">
        <f t="shared" si="31"/>
        <v/>
      </c>
      <c r="BT94" s="62" t="str">
        <f t="shared" si="32"/>
        <v/>
      </c>
      <c r="BU94" s="62" t="str">
        <f t="shared" si="33"/>
        <v/>
      </c>
      <c r="BV94" s="62" t="str">
        <f t="shared" si="34"/>
        <v/>
      </c>
      <c r="BW94" s="62" t="str">
        <f t="shared" si="35"/>
        <v/>
      </c>
      <c r="BX94" s="62" t="str">
        <f t="shared" si="36"/>
        <v/>
      </c>
      <c r="BY94" s="62" t="str">
        <f t="shared" si="37"/>
        <v/>
      </c>
      <c r="BZ94" s="62" t="str">
        <f t="shared" si="38"/>
        <v/>
      </c>
      <c r="CA94" s="62" t="str">
        <f t="shared" si="39"/>
        <v/>
      </c>
      <c r="CB94" s="62" t="str">
        <f t="shared" si="40"/>
        <v/>
      </c>
      <c r="CC94" s="62" t="str">
        <f t="shared" si="41"/>
        <v/>
      </c>
      <c r="CD94" s="62" t="str">
        <f t="shared" si="42"/>
        <v/>
      </c>
      <c r="CE94" s="62" t="str">
        <f t="shared" si="43"/>
        <v/>
      </c>
      <c r="CF94" s="62" t="str">
        <f t="shared" si="44"/>
        <v/>
      </c>
      <c r="CG94" s="62" t="str">
        <f t="shared" si="45"/>
        <v/>
      </c>
      <c r="CH94" s="62" t="str">
        <f t="shared" si="46"/>
        <v/>
      </c>
      <c r="CI94" s="62" t="str">
        <f t="shared" si="47"/>
        <v/>
      </c>
      <c r="CJ94" s="62" t="str">
        <f t="shared" si="48"/>
        <v/>
      </c>
      <c r="CK94" s="62" t="str">
        <f t="shared" si="49"/>
        <v/>
      </c>
      <c r="CL94" s="62" t="str">
        <f t="shared" si="50"/>
        <v/>
      </c>
      <c r="CM94" s="62" t="str">
        <f t="shared" si="51"/>
        <v/>
      </c>
      <c r="CN94" s="62" t="str">
        <f t="shared" si="52"/>
        <v/>
      </c>
      <c r="CO94" s="62" t="str">
        <f t="shared" si="53"/>
        <v/>
      </c>
      <c r="CP94" s="64" t="str">
        <f t="shared" si="54"/>
        <v>Ref_DD_DistanceUnit</v>
      </c>
      <c r="CQ94" s="62" t="str">
        <f t="shared" si="55"/>
        <v/>
      </c>
      <c r="CR94" s="64" t="str">
        <f t="shared" si="56"/>
        <v/>
      </c>
      <c r="CS94" s="65"/>
      <c r="CT94" s="8"/>
      <c r="CU94" s="8"/>
      <c r="CV94" s="8"/>
      <c r="CW94" s="8"/>
      <c r="CX94" s="8"/>
      <c r="CY94" s="8"/>
      <c r="CZ94" s="8"/>
      <c r="DA94" s="8"/>
      <c r="DB94" s="8"/>
      <c r="DC94" s="8"/>
      <c r="DD94" s="8"/>
      <c r="DE94" s="8"/>
      <c r="DF94" s="8"/>
      <c r="DG94" s="8"/>
      <c r="DH94" s="8"/>
      <c r="DI94" s="8"/>
      <c r="DJ94" s="8"/>
      <c r="DK94" s="8"/>
      <c r="DL94" s="8"/>
    </row>
    <row r="95" ht="18.0" customHeight="1">
      <c r="A95" s="8"/>
      <c r="B95" s="87"/>
      <c r="C95" s="79"/>
      <c r="D95" s="79"/>
      <c r="E95" s="79"/>
      <c r="F95" s="79"/>
      <c r="G95" s="79"/>
      <c r="H95" s="79"/>
      <c r="I95" s="80"/>
      <c r="J95" s="80"/>
      <c r="K95" s="80"/>
      <c r="L95" s="79"/>
      <c r="M95" s="79"/>
      <c r="N95" s="80"/>
      <c r="O95" s="79"/>
      <c r="P95" s="81"/>
      <c r="Q95" s="82" t="str">
        <f t="shared" si="1"/>
        <v/>
      </c>
      <c r="R95" s="82" t="str">
        <f t="shared" si="2"/>
        <v/>
      </c>
      <c r="S95" s="82" t="str">
        <f t="shared" si="3"/>
        <v/>
      </c>
      <c r="T95" s="82" t="str">
        <f t="shared" si="4"/>
        <v>0</v>
      </c>
      <c r="U95" s="83" t="str">
        <f t="shared" si="5"/>
        <v/>
      </c>
      <c r="V95" s="60" t="str">
        <f>IF(OR($G95="Fuel Use",$G95="Fuel Use and Vehicle Distance"),VLOOKUP($M95,INDIRECT("Ref_EF_ByFuel"&amp;"_"&amp;$D95),3,0),IF(AND($G95="Vehicle Distance (e.g. Road Transport)",$D95="UK"),VLOOKUP($H95,Ref_EF_Vehicle_Distance_UK,3,0),IF(AND($G95="Vehicle Distance (e.g. Road Transport)",OR($D95="US",$D95="Other")),VLOOKUP($H95,INDIRECT("Ref_EF_Vehicle_Distance"&amp;"_"&amp;$D95),15,0),IF(AND($G95="Vehicle Distance (e.g. Road Transport)",ISBLANK($N95),ISBLANK($O95)),VLOOKUP($H95,INDIRECT("Ref_EF_Vehicle_Distance"&amp;"_"&amp;$D95),15,0),IF($G95="Weight Distance (e.g. Freight Transport)",VLOOKUP($H95,INDIRECT("Ref_EF_Weight_Distance"&amp;"_"&amp;$D95),3,0),IF($G95="Custom Vehicle",VLOOKUP($H95,Tbl_vehical_Settings,2,0),IF($G95="Custom Fuel",VLOOKUP($M95,Tbl_Fuel_Settings,2,0),$AU95)))))))</f>
        <v>#REF!</v>
      </c>
      <c r="W95" s="60" t="str">
        <f>IF(OR($G95="Fuel Use",$G95="Fuel Use and Vehicle Distance"),VLOOKUP($M95,INDIRECT("Ref_EF_ByFuel"&amp;"_"&amp;$D95),5,0),IF(AND($G95="Vehicle Distance (e.g. Road Transport)",$D95="UK"),VLOOKUP($H95,Ref_EF_Vehicle_Distance_UK,5,0),IF(AND($G95="Vehicle Distance (e.g. Road Transport)",OR($D95="US",$D95="Other")),VLOOKUP($H95,INDIRECT("Ref_EF_Vehicle_Distance"&amp;"_"&amp;$D95),17,0),IF(AND($G95="Vehicle Distance (e.g. Road Transport)",ISBLANK($N95),ISBLANK($O95)),VLOOKUP($H95,INDIRECT("Ref_EF_Vehicle_Distance"&amp;"_"&amp;$D95),17,0),IF($G95="Weight Distance (e.g. Freight Transport)",VLOOKUP($H95,INDIRECT("Ref_EF_Weight_Distance"&amp;"_"&amp;$D95),5,0),IF($G95="Custom Vehicle",VLOOKUP($H95,Tbl_vehical_Settings,6,0),IF($G95="Custom Fuel",VLOOKUP($M95,Tbl_Fuel_Settings,6,0),$AV95)))))))</f>
        <v>#REF!</v>
      </c>
      <c r="X95" s="60" t="str">
        <f>IF(OR($G95="Fuel Use",$G95="Fuel Use and Vehicle Distance"),VLOOKUP($M95,INDIRECT("Ref_EF_ByFuel"&amp;"_"&amp;$D95),6,0),IF(AND($G95="Vehicle Distance (e.g. Road Transport)",$D95="UK"),VLOOKUP($H95,Ref_EF_Vehicle_Distance_UK,6,0),IF(AND($G95="Vehicle Distance (e.g. Road Transport)",OR($D95="US",$D95="Other")),VLOOKUP($H95,INDIRECT("Ref_EF_Vehicle_Distance"&amp;"_"&amp;$D95),18,0),IF(AND($G95="Vehicle Distance (e.g. Road Transport)",ISBLANK($N95),ISBLANK($O95)),VLOOKUP($H95,INDIRECT("Ref_EF_Vehicle_Distance"&amp;"_"&amp;$D95),18,0),IF($G95="Weight Distance (e.g. Freight Transport)",VLOOKUP($H95,INDIRECT("Ref_EF_Weight_Distance"&amp;"_"&amp;$D95),6,0),IF($G95="Custom Vehicle",VLOOKUP($H95,Tbl_vehical_Settings,7,0),IF($G95="Custom Fuel",VLOOKUP($M95,Tbl_Fuel_Settings,7,0),$AW95)))))))</f>
        <v>#REF!</v>
      </c>
      <c r="Y95" s="60" t="str">
        <f>IF(OR($G95="Fuel Use",$G95="Fuel Use and Vehicle Distance"),VLOOKUP($M95,INDIRECT("Ref_EF_ByFuel"&amp;"_"&amp;$D95),4,0),IF(AND($G95="Vehicle Distance (e.g. Road Transport)",$D95="UK"),VLOOKUP($H95,Ref_EF_Vehicle_Distance_UK,4,0),IF(AND($G95="Vehicle Distance (e.g. Road Transport)",OR($D95="US",$D95="Other")),VLOOKUP($H95,INDIRECT("Ref_EF_Vehicle_Distance"&amp;"_"&amp;$D95),16,0),IF(AND($G95="Vehicle Distance (e.g. Road Transport)",ISBLANK($N95),ISBLANK($O95)),VLOOKUP($H95,INDIRECT("Ref_EF_Vehicle_Distance"&amp;"_"&amp;$D95),16,0),IF($G95="Weight Distance (e.g. Freight Transport)",VLOOKUP($H95,INDIRECT("Ref_EF_Weight_Distance"&amp;"_"&amp;$D95),4,0),IF($G95="Custom Vehicle",VLOOKUP($H95,Tbl_vehical_Settings,5,0),IF($G95="Custom Fuel",VLOOKUP($M95,Tbl_Fuel_Settings,5,0),$AX95)))))))</f>
        <v>#REF!</v>
      </c>
      <c r="Z95" s="60" t="str">
        <f>IF(OR($G95="Fuel Use",$G95="Fuel Use and Vehicle Distance"),VLOOKUP($M95,INDIRECT("Ref_EF_ByFuel"&amp;"_"&amp;$D95),5,0),IF(AND($G95="Vehicle Distance (e.g. Road Transport)",$D95="UK"),VLOOKUP($H95,Ref_EF_Vehicle_Distance_UK,5,0),IF(AND($G95="Vehicle Distance (e.g. Road Transport)",OR($D95="US",$D95="Other")),VLOOKUP($H95,INDIRECT("Ref_EF_Vehicle_Distance"&amp;"_"&amp;$D95),17,0),IF(AND($G95="Vehicle Distance (e.g. Road Transport)",ISBLANK($N95),ISBLANK($O95)),VLOOKUP($H95,INDIRECT("Ref_EF_Vehicle_Distance"&amp;"_"&amp;$D95),17,0),IF($G95="Weight Distance (e.g. Freight Transport)",VLOOKUP($H95,INDIRECT("Ref_EF_Weight_Distance"&amp;"_"&amp;$D95),5,0),IF($G95="Custom Vehicle",VLOOKUP($H95,Tbl_vehical_Settings,6,0),IF($G95="Custom Fuel",VLOOKUP($M95,Tbl_Fuel_Settings,6,0),$AV95)))))))</f>
        <v>#REF!</v>
      </c>
      <c r="AA95" s="60" t="str">
        <f>IF(OR($G95="Fuel Use",$G95="Fuel Use and Vehicle Distance"),VLOOKUP($M95,INDIRECT("Ref_EF_ByFuel"&amp;"_"&amp;$D95),6,0),IF(AND($G95="Vehicle Distance (e.g. Road Transport)",$D95="UK"),VLOOKUP($H95,Ref_EF_Vehicle_Distance_UK,6,0),IF(AND($G95="Vehicle Distance (e.g. Road Transport)",OR($D95="US",$D95="Other")),VLOOKUP($H95,INDIRECT("Ref_EF_Vehicle_Distance"&amp;"_"&amp;$D95),18,0),IF(AND($G95="Vehicle Distance (e.g. Road Transport)",ISBLANK($N95),ISBLANK($O95)),VLOOKUP($H95,INDIRECT("Ref_EF_Vehicle_Distance"&amp;"_"&amp;$D95),18,0),IF($G95="Weight Distance (e.g. Freight Transport)",VLOOKUP($H95,INDIRECT("Ref_EF_Weight_Distance"&amp;"_"&amp;$D95),6,0),IF($G95="Custom Vehicle",VLOOKUP($H95,Tbl_vehical_Settings,7,0),IF($G95="Custom Fuel",VLOOKUP($M95,Tbl_Fuel_Settings,7,0),$AW95)))))))</f>
        <v>#REF!</v>
      </c>
      <c r="AB95" s="60" t="str">
        <f>IF($G95="Fuel Use",VLOOKUP($H95,INDIRECT("Ref_EF_ByFuel_CH4"&amp;"_"&amp;$D95),3,0),
IF($G95="Fuel Use and Vehicle Distance",VLOOKUP($H95,INDIRECT("Ref_EF_Vehicle_Distance"&amp;"_"&amp;$D95),3,0),IF($G95="Vehicle Distance (e.g. Road Transport)",VLOOKUP($H95,INDIRECT("Ref_EF_Vehicle_Distance"&amp;"_"&amp;$D95),IF($D95="UK",7,3),0),IF($G95="Weight Distance (e.g. Freight Transport)",VLOOKUP(VLOOKUP($H95,INDIRECT("Ref_EF_Weight_Distance"&amp;"_"&amp;$D95),8,0),INDIRECT("Ref_EF_Weight_Distance_CH4"&amp;"_"&amp;$D95),3,0),IF($G95="Custom Vehicle",VLOOKUP($H95,Tbl_vehical_Settings,3,0),IF($G95="Custom Fuel",VLOOKUP($M95,Tbl_Fuel_Settings,3,0),VLOOKUP($H95,INDIRECT("Ref_EF_Public_Transport"&amp;"_"&amp;$D95),7,0)))))))</f>
        <v>#REF!</v>
      </c>
      <c r="AC95" s="60" t="str">
        <f>IF($G95="Fuel Use",VLOOKUP($H95,INDIRECT("Ref_EF_ByFuel_CH4"&amp;"_"&amp;$D95),4,0),
IF($G95="Fuel Use and Vehicle Distance",VLOOKUP($H95,INDIRECT("Ref_EF_Vehicle_Distance"&amp;"_"&amp;$D95),4,0),IF($G95="Vehicle Distance (e.g. Road Transport)",VLOOKUP($H95,INDIRECT("Ref_EF_Vehicle_Distance"&amp;"_"&amp;$D95),IF($D95="UK",8,4),0),IF($G95="Weight Distance (e.g. Freight Transport)",VLOOKUP(VLOOKUP($H95,INDIRECT("Ref_EF_Weight_Distance"&amp;"_"&amp;$D95),8,0),INDIRECT("Ref_EF_Weight_Distance_CH4"&amp;"_"&amp;$D95),4,0),IF($G95="Custom Vehicle",VLOOKUP($H95,Tbl_vehical_Settings,6,0),IF($G95="Custom Fuel",VLOOKUP($M95,Tbl_Fuel_Settings,6,0),VLOOKUP($H95,INDIRECT("Ref_EF_Public_Transport"&amp;"_"&amp;$D95),8,0)))))))</f>
        <v>#REF!</v>
      </c>
      <c r="AD95" s="60" t="str">
        <f>IF($G95="Fuel Use",VLOOKUP($H95,INDIRECT("Ref_EF_ByFuel_CH4"&amp;"_"&amp;$D95),5,0),
IF($G95="Fuel Use and Vehicle Distance",VLOOKUP($H95,INDIRECT("Ref_EF_Vehicle_Distance"&amp;"_"&amp;$D95),5,0),IF($G95="Vehicle Distance (e.g. Road Transport)",VLOOKUP($H95,INDIRECT("Ref_EF_Vehicle_Distance"&amp;"_"&amp;$D95),IF($D95="UK",9,5),0),IF($G95="Weight Distance (e.g. Freight Transport)",VLOOKUP(VLOOKUP($H95,INDIRECT("Ref_EF_Weight_Distance"&amp;"_"&amp;$D95),8,0),INDIRECT("Ref_EF_Weight_Distance_CH4"&amp;"_"&amp;$D95),5,0),IF($G95="Custom Vehicle",VLOOKUP($H95,Tbl_vehical_Settings,7,0),IF($G95="Custom Fuel",VLOOKUP($M95,Tbl_Fuel_Settings,7,0),VLOOKUP($H95,INDIRECT("Ref_EF_Public_Transport"&amp;"_"&amp;$D95),9,0)))))))</f>
        <v>#REF!</v>
      </c>
      <c r="AE95" s="60" t="str">
        <f>IF($G95="Fuel Use",VLOOKUP($H95,INDIRECT("Ref_EF_ByFuel_CH4"&amp;"_"&amp;$D95),6,0),
IF($G95="Fuel Use and Vehicle Distance",VLOOKUP($H95,INDIRECT("Ref_EF_Vehicle_Distance"&amp;"_"&amp;$D95),6,0),IF($G95="Vehicle Distance (e.g. Road Transport)",VLOOKUP($H95,INDIRECT("Ref_EF_Vehicle_Distance"&amp;"_"&amp;$D95),IF($D95="UK",10,6),0),IF($G95="Weight Distance (e.g. Freight Transport)",VLOOKUP(VLOOKUP($H95,INDIRECT("Ref_EF_Weight_Distance"&amp;"_"&amp;$D95),8,0),INDIRECT("Ref_EF_Weight_Distance_CH4"&amp;"_"&amp;$D95),6,0),IF($G95="Custom Vehicle",VLOOKUP($H95,Tbl_vehical_Settings,4,0),IF($G95="Custom Fuel",VLOOKUP($M95,Tbl_Fuel_Settings,4,0),VLOOKUP($H95,INDIRECT("Ref_EF_Public_Transport"&amp;"_"&amp;$D95),10,0)))))))</f>
        <v>#REF!</v>
      </c>
      <c r="AF95" s="60" t="str">
        <f>IF($G95="Fuel Use",VLOOKUP($H95,INDIRECT("Ref_EF_ByFuel_CH4"&amp;"_"&amp;$D95),7,0),
IF($G95="Fuel Use and Vehicle Distance",VLOOKUP($H95,INDIRECT("Ref_EF_Vehicle_Distance"&amp;"_"&amp;$D95),7,0),IF($G95="Vehicle Distance (e.g. Road Transport)",VLOOKUP($H95,INDIRECT("Ref_EF_Vehicle_Distance"&amp;"_"&amp;$D95),IF($D95="UK",11,7),0),IF($G95="Weight Distance (e.g. Freight Transport)",VLOOKUP(VLOOKUP($H95,INDIRECT("Ref_EF_Weight_Distance"&amp;"_"&amp;$D95),8,0),INDIRECT("Ref_EF_Weight_Distance_CH4"&amp;"_"&amp;$D95),7,0),IF($G95="Custom Vehicle",VLOOKUP($H95,Tbl_vehical_Settings,6,0),IF($G95="Custom Fuel",VLOOKUP($M95,Tbl_Fuel_Settings,6,0),VLOOKUP($H95,INDIRECT("Ref_EF_Public_Transport"&amp;"_"&amp;$D95),11,0)))))))</f>
        <v>#REF!</v>
      </c>
      <c r="AG95" s="60" t="str">
        <f>IF($G95="Fuel Use",VLOOKUP($H95,INDIRECT("Ref_EF_ByFuel_CH4"&amp;"_"&amp;$D95),8,0),
IF($G95="Fuel Use and Vehicle Distance",VLOOKUP($H95,INDIRECT("Ref_EF_Vehicle_Distance"&amp;"_"&amp;$D95),8,0),IF($G95="Vehicle Distance (e.g. Road Transport)",VLOOKUP($H95,INDIRECT("Ref_EF_Vehicle_Distance"&amp;"_"&amp;$D95),IF($D95="UK",12,8),0),IF($G95="Weight Distance (e.g. Freight Transport)",VLOOKUP(VLOOKUP($H95,INDIRECT("Ref_EF_Weight_Distance"&amp;"_"&amp;$D95),8,0),INDIRECT("Ref_EF_Weight_Distance_CH4"&amp;"_"&amp;$D95),8,0),IF($G95="Custom Vehicle",VLOOKUP($H95,Tbl_vehical_Settings,7,0),IF($G95="Custom Fuel",VLOOKUP($M95,Tbl_Fuel_Settings,7,0),VLOOKUP($H95,INDIRECT("Ref_EF_Public_Transport"&amp;"_"&amp;$D95),12,0)))))))</f>
        <v>#REF!</v>
      </c>
      <c r="AH95" s="60" t="str">
        <f t="array" ref="AH95">INDEX(Ref_Master_Unit_Table,MATCH($W95,REF_To_Unit,0),MATCH('Reference - Lookup and Unit'!$A$11,Ref_From_Units,0))</f>
        <v>#REF!</v>
      </c>
      <c r="AI95" s="60" t="str">
        <f t="array" ref="AI95">INDEX(Ref_Master_Unit_Table,MATCH(IF(AND($D95="UK",$G95="Vehicle Distance (e.g. Road Transport)"),$L95,IF(ISBLANK($O95),$L95,$O95)),Ref_From_Units,0),MATCH($X95,REF_To_Unit,0))</f>
        <v>#N/A</v>
      </c>
      <c r="AJ95" s="60" t="str">
        <f t="array" ref="AJ95">INDEX(Ref_Master_Unit_Table,MATCH($Z95,REF_To_Unit,0),MATCH('Reference - Lookup and Unit'!$A$11,Ref_From_Units,0))</f>
        <v>#REF!</v>
      </c>
      <c r="AK95" s="60" t="str">
        <f t="array" ref="AK95">INDEX(Ref_Master_Unit_Table,MATCH(IF(AND($D95="UK",$G95="Vehicle Distance (e.g. Road Transport)"),$L95,IF(ISBLANK($O95),$L95,$O95)),Ref_From_Units,0),MATCH($AA95,REF_To_Unit,0))</f>
        <v>#N/A</v>
      </c>
      <c r="AL95" s="60" t="str">
        <f t="array" ref="AL95">INDEX(Ref_Master_Unit_Table,MATCH($AC95,REF_To_Unit,0),MATCH('Reference - Lookup and Unit'!$A$11,Ref_From_Units,0))</f>
        <v>#REF!</v>
      </c>
      <c r="AM95" s="60" t="str">
        <f t="array" ref="AM95">INDEX(Ref_Master_Unit_Table,MATCH(IF(OR($G95="Fuel Use",$G95="Custom Fuel"),$O95,$L95),Ref_From_Units,0),MATCH($AD95,REF_To_Unit,0))</f>
        <v>#N/A</v>
      </c>
      <c r="AN95" s="60" t="str">
        <f t="array" ref="AN95">INDEX(Ref_Master_Unit_Table,MATCH($AF95,REF_To_Unit,0),MATCH('Reference - Lookup and Unit'!$A$11,Ref_From_Units,0))</f>
        <v>#REF!</v>
      </c>
      <c r="AO95" s="60" t="str">
        <f t="array" ref="AO95">INDEX(Ref_Master_Unit_Table,MATCH(IF(OR($G95="Fuel Use",$G95="Custom Fuel"),$O95,$L95),Ref_From_Units,0),MATCH($AD95,REF_To_Unit,0))</f>
        <v>#N/A</v>
      </c>
      <c r="AP95" s="60" t="str">
        <f>VLOOKUP("CO2",INDIRECT(IF(Setting_IPCC_GWP_VERSION="1995 IPCC Second Assessment Report (SAR)","Ref_EF_IPCC_GWP_95",IF(Setting_IPCC_GWP_VERSION="2001 IPCC Third Assessment Report (TAR)","Ref_EF_IPCC_GWP_2001","Ref_EF_IPCC_GWP_2007"))),2,0)</f>
        <v>1.0000000000</v>
      </c>
      <c r="AQ9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5" s="61" t="str">
        <f>VLOOKUP("Biofuel CO2",INDIRECT(IF(Setting_IPCC_GWP_VERSION="1995 IPCC Second Assessment Report (SAR)","Ref_EF_IPCC_GWP_95",IF(Setting_IPCC_GWP_VERSION="2001 IPCC Third Assessment Report (TAR)","Ref_EF_IPCC_GWP_2001","Ref_EF_IPCC_GWP_2007"))),2,0)</f>
        <v>1.0000000000</v>
      </c>
      <c r="AT95" s="62" t="str">
        <f t="shared" si="6"/>
        <v>Ref_DD_vehicle_Passenger_</v>
      </c>
      <c r="AU95" s="62" t="str">
        <f t="shared" si="7"/>
        <v>#REF!</v>
      </c>
      <c r="AV95" s="62" t="str">
        <f t="shared" si="8"/>
        <v>#REF!</v>
      </c>
      <c r="AW95" s="62" t="str">
        <f t="shared" si="9"/>
        <v>#REF!</v>
      </c>
      <c r="AX95" s="62" t="str">
        <f t="shared" si="10"/>
        <v>#REF!</v>
      </c>
      <c r="AY95" s="62" t="str">
        <f t="shared" si="11"/>
        <v>FALSE</v>
      </c>
      <c r="AZ95" s="62" t="str">
        <f t="shared" si="12"/>
        <v/>
      </c>
      <c r="BA95" s="62" t="str">
        <f t="shared" si="13"/>
        <v/>
      </c>
      <c r="BB95" s="62" t="str">
        <f t="shared" si="14"/>
        <v/>
      </c>
      <c r="BC95" s="62" t="str">
        <f t="shared" si="15"/>
        <v/>
      </c>
      <c r="BD95" s="62" t="str">
        <f t="shared" si="16"/>
        <v/>
      </c>
      <c r="BE95" s="62" t="str">
        <f t="shared" si="17"/>
        <v/>
      </c>
      <c r="BF95" s="62" t="str">
        <f t="shared" si="18"/>
        <v/>
      </c>
      <c r="BG95" s="62" t="str">
        <f t="shared" si="19"/>
        <v/>
      </c>
      <c r="BH95" s="62" t="str">
        <f t="shared" si="20"/>
        <v/>
      </c>
      <c r="BI95" s="62" t="str">
        <f t="shared" si="21"/>
        <v/>
      </c>
      <c r="BJ95" s="62" t="str">
        <f t="shared" si="22"/>
        <v/>
      </c>
      <c r="BK95" s="62" t="str">
        <f t="shared" si="23"/>
        <v/>
      </c>
      <c r="BL95" s="62" t="str">
        <f t="shared" si="24"/>
        <v/>
      </c>
      <c r="BM95" s="63" t="str">
        <f t="shared" si="25"/>
        <v/>
      </c>
      <c r="BN95" s="62" t="str">
        <f t="shared" si="26"/>
        <v/>
      </c>
      <c r="BO95" s="62" t="str">
        <f t="shared" si="27"/>
        <v/>
      </c>
      <c r="BP95" s="62" t="str">
        <f t="shared" si="28"/>
        <v/>
      </c>
      <c r="BQ95" s="62" t="str">
        <f t="shared" si="29"/>
        <v/>
      </c>
      <c r="BR95" s="62" t="str">
        <f t="shared" si="30"/>
        <v/>
      </c>
      <c r="BS95" s="62" t="str">
        <f t="shared" si="31"/>
        <v/>
      </c>
      <c r="BT95" s="62" t="str">
        <f t="shared" si="32"/>
        <v/>
      </c>
      <c r="BU95" s="62" t="str">
        <f t="shared" si="33"/>
        <v/>
      </c>
      <c r="BV95" s="62" t="str">
        <f t="shared" si="34"/>
        <v/>
      </c>
      <c r="BW95" s="62" t="str">
        <f t="shared" si="35"/>
        <v/>
      </c>
      <c r="BX95" s="62" t="str">
        <f t="shared" si="36"/>
        <v/>
      </c>
      <c r="BY95" s="62" t="str">
        <f t="shared" si="37"/>
        <v/>
      </c>
      <c r="BZ95" s="62" t="str">
        <f t="shared" si="38"/>
        <v/>
      </c>
      <c r="CA95" s="62" t="str">
        <f t="shared" si="39"/>
        <v/>
      </c>
      <c r="CB95" s="62" t="str">
        <f t="shared" si="40"/>
        <v/>
      </c>
      <c r="CC95" s="62" t="str">
        <f t="shared" si="41"/>
        <v/>
      </c>
      <c r="CD95" s="62" t="str">
        <f t="shared" si="42"/>
        <v/>
      </c>
      <c r="CE95" s="62" t="str">
        <f t="shared" si="43"/>
        <v/>
      </c>
      <c r="CF95" s="62" t="str">
        <f t="shared" si="44"/>
        <v/>
      </c>
      <c r="CG95" s="62" t="str">
        <f t="shared" si="45"/>
        <v/>
      </c>
      <c r="CH95" s="62" t="str">
        <f t="shared" si="46"/>
        <v/>
      </c>
      <c r="CI95" s="62" t="str">
        <f t="shared" si="47"/>
        <v/>
      </c>
      <c r="CJ95" s="62" t="str">
        <f t="shared" si="48"/>
        <v/>
      </c>
      <c r="CK95" s="62" t="str">
        <f t="shared" si="49"/>
        <v/>
      </c>
      <c r="CL95" s="62" t="str">
        <f t="shared" si="50"/>
        <v/>
      </c>
      <c r="CM95" s="62" t="str">
        <f t="shared" si="51"/>
        <v/>
      </c>
      <c r="CN95" s="62" t="str">
        <f t="shared" si="52"/>
        <v/>
      </c>
      <c r="CO95" s="62" t="str">
        <f t="shared" si="53"/>
        <v/>
      </c>
      <c r="CP95" s="64" t="str">
        <f t="shared" si="54"/>
        <v>Ref_DD_DistanceUnit</v>
      </c>
      <c r="CQ95" s="62" t="str">
        <f t="shared" si="55"/>
        <v/>
      </c>
      <c r="CR95" s="64" t="str">
        <f t="shared" si="56"/>
        <v/>
      </c>
      <c r="CS95" s="65"/>
      <c r="CT95" s="8"/>
      <c r="CU95" s="8"/>
      <c r="CV95" s="8"/>
      <c r="CW95" s="8"/>
      <c r="CX95" s="8"/>
      <c r="CY95" s="8"/>
      <c r="CZ95" s="8"/>
      <c r="DA95" s="8"/>
      <c r="DB95" s="8"/>
      <c r="DC95" s="8"/>
      <c r="DD95" s="8"/>
      <c r="DE95" s="8"/>
      <c r="DF95" s="8"/>
      <c r="DG95" s="8"/>
      <c r="DH95" s="8"/>
      <c r="DI95" s="8"/>
      <c r="DJ95" s="8"/>
      <c r="DK95" s="8"/>
      <c r="DL95" s="8"/>
    </row>
    <row r="96" ht="18.0" customHeight="1">
      <c r="A96" s="8"/>
      <c r="B96" s="87"/>
      <c r="C96" s="79"/>
      <c r="D96" s="79"/>
      <c r="E96" s="79"/>
      <c r="F96" s="79"/>
      <c r="G96" s="79"/>
      <c r="H96" s="79"/>
      <c r="I96" s="80"/>
      <c r="J96" s="80"/>
      <c r="K96" s="80"/>
      <c r="L96" s="79"/>
      <c r="M96" s="79"/>
      <c r="N96" s="80"/>
      <c r="O96" s="79"/>
      <c r="P96" s="81"/>
      <c r="Q96" s="82" t="str">
        <f t="shared" si="1"/>
        <v/>
      </c>
      <c r="R96" s="82" t="str">
        <f t="shared" si="2"/>
        <v/>
      </c>
      <c r="S96" s="82" t="str">
        <f t="shared" si="3"/>
        <v/>
      </c>
      <c r="T96" s="82" t="str">
        <f t="shared" si="4"/>
        <v>0</v>
      </c>
      <c r="U96" s="83" t="str">
        <f t="shared" si="5"/>
        <v/>
      </c>
      <c r="V96" s="60" t="str">
        <f>IF(OR($G96="Fuel Use",$G96="Fuel Use and Vehicle Distance"),VLOOKUP($M96,INDIRECT("Ref_EF_ByFuel"&amp;"_"&amp;$D96),3,0),IF(AND($G96="Vehicle Distance (e.g. Road Transport)",$D96="UK"),VLOOKUP($H96,Ref_EF_Vehicle_Distance_UK,3,0),IF(AND($G96="Vehicle Distance (e.g. Road Transport)",OR($D96="US",$D96="Other")),VLOOKUP($H96,INDIRECT("Ref_EF_Vehicle_Distance"&amp;"_"&amp;$D96),15,0),IF(AND($G96="Vehicle Distance (e.g. Road Transport)",ISBLANK($N96),ISBLANK($O96)),VLOOKUP($H96,INDIRECT("Ref_EF_Vehicle_Distance"&amp;"_"&amp;$D96),15,0),IF($G96="Weight Distance (e.g. Freight Transport)",VLOOKUP($H96,INDIRECT("Ref_EF_Weight_Distance"&amp;"_"&amp;$D96),3,0),IF($G96="Custom Vehicle",VLOOKUP($H96,Tbl_vehical_Settings,2,0),IF($G96="Custom Fuel",VLOOKUP($M96,Tbl_Fuel_Settings,2,0),$AU96)))))))</f>
        <v>#REF!</v>
      </c>
      <c r="W96" s="60" t="str">
        <f>IF(OR($G96="Fuel Use",$G96="Fuel Use and Vehicle Distance"),VLOOKUP($M96,INDIRECT("Ref_EF_ByFuel"&amp;"_"&amp;$D96),5,0),IF(AND($G96="Vehicle Distance (e.g. Road Transport)",$D96="UK"),VLOOKUP($H96,Ref_EF_Vehicle_Distance_UK,5,0),IF(AND($G96="Vehicle Distance (e.g. Road Transport)",OR($D96="US",$D96="Other")),VLOOKUP($H96,INDIRECT("Ref_EF_Vehicle_Distance"&amp;"_"&amp;$D96),17,0),IF(AND($G96="Vehicle Distance (e.g. Road Transport)",ISBLANK($N96),ISBLANK($O96)),VLOOKUP($H96,INDIRECT("Ref_EF_Vehicle_Distance"&amp;"_"&amp;$D96),17,0),IF($G96="Weight Distance (e.g. Freight Transport)",VLOOKUP($H96,INDIRECT("Ref_EF_Weight_Distance"&amp;"_"&amp;$D96),5,0),IF($G96="Custom Vehicle",VLOOKUP($H96,Tbl_vehical_Settings,6,0),IF($G96="Custom Fuel",VLOOKUP($M96,Tbl_Fuel_Settings,6,0),$AV96)))))))</f>
        <v>#REF!</v>
      </c>
      <c r="X96" s="60" t="str">
        <f>IF(OR($G96="Fuel Use",$G96="Fuel Use and Vehicle Distance"),VLOOKUP($M96,INDIRECT("Ref_EF_ByFuel"&amp;"_"&amp;$D96),6,0),IF(AND($G96="Vehicle Distance (e.g. Road Transport)",$D96="UK"),VLOOKUP($H96,Ref_EF_Vehicle_Distance_UK,6,0),IF(AND($G96="Vehicle Distance (e.g. Road Transport)",OR($D96="US",$D96="Other")),VLOOKUP($H96,INDIRECT("Ref_EF_Vehicle_Distance"&amp;"_"&amp;$D96),18,0),IF(AND($G96="Vehicle Distance (e.g. Road Transport)",ISBLANK($N96),ISBLANK($O96)),VLOOKUP($H96,INDIRECT("Ref_EF_Vehicle_Distance"&amp;"_"&amp;$D96),18,0),IF($G96="Weight Distance (e.g. Freight Transport)",VLOOKUP($H96,INDIRECT("Ref_EF_Weight_Distance"&amp;"_"&amp;$D96),6,0),IF($G96="Custom Vehicle",VLOOKUP($H96,Tbl_vehical_Settings,7,0),IF($G96="Custom Fuel",VLOOKUP($M96,Tbl_Fuel_Settings,7,0),$AW96)))))))</f>
        <v>#REF!</v>
      </c>
      <c r="Y96" s="60" t="str">
        <f>IF(OR($G96="Fuel Use",$G96="Fuel Use and Vehicle Distance"),VLOOKUP($M96,INDIRECT("Ref_EF_ByFuel"&amp;"_"&amp;$D96),4,0),IF(AND($G96="Vehicle Distance (e.g. Road Transport)",$D96="UK"),VLOOKUP($H96,Ref_EF_Vehicle_Distance_UK,4,0),IF(AND($G96="Vehicle Distance (e.g. Road Transport)",OR($D96="US",$D96="Other")),VLOOKUP($H96,INDIRECT("Ref_EF_Vehicle_Distance"&amp;"_"&amp;$D96),16,0),IF(AND($G96="Vehicle Distance (e.g. Road Transport)",ISBLANK($N96),ISBLANK($O96)),VLOOKUP($H96,INDIRECT("Ref_EF_Vehicle_Distance"&amp;"_"&amp;$D96),16,0),IF($G96="Weight Distance (e.g. Freight Transport)",VLOOKUP($H96,INDIRECT("Ref_EF_Weight_Distance"&amp;"_"&amp;$D96),4,0),IF($G96="Custom Vehicle",VLOOKUP($H96,Tbl_vehical_Settings,5,0),IF($G96="Custom Fuel",VLOOKUP($M96,Tbl_Fuel_Settings,5,0),$AX96)))))))</f>
        <v>#REF!</v>
      </c>
      <c r="Z96" s="60" t="str">
        <f>IF(OR($G96="Fuel Use",$G96="Fuel Use and Vehicle Distance"),VLOOKUP($M96,INDIRECT("Ref_EF_ByFuel"&amp;"_"&amp;$D96),5,0),IF(AND($G96="Vehicle Distance (e.g. Road Transport)",$D96="UK"),VLOOKUP($H96,Ref_EF_Vehicle_Distance_UK,5,0),IF(AND($G96="Vehicle Distance (e.g. Road Transport)",OR($D96="US",$D96="Other")),VLOOKUP($H96,INDIRECT("Ref_EF_Vehicle_Distance"&amp;"_"&amp;$D96),17,0),IF(AND($G96="Vehicle Distance (e.g. Road Transport)",ISBLANK($N96),ISBLANK($O96)),VLOOKUP($H96,INDIRECT("Ref_EF_Vehicle_Distance"&amp;"_"&amp;$D96),17,0),IF($G96="Weight Distance (e.g. Freight Transport)",VLOOKUP($H96,INDIRECT("Ref_EF_Weight_Distance"&amp;"_"&amp;$D96),5,0),IF($G96="Custom Vehicle",VLOOKUP($H96,Tbl_vehical_Settings,6,0),IF($G96="Custom Fuel",VLOOKUP($M96,Tbl_Fuel_Settings,6,0),$AV96)))))))</f>
        <v>#REF!</v>
      </c>
      <c r="AA96" s="60" t="str">
        <f>IF(OR($G96="Fuel Use",$G96="Fuel Use and Vehicle Distance"),VLOOKUP($M96,INDIRECT("Ref_EF_ByFuel"&amp;"_"&amp;$D96),6,0),IF(AND($G96="Vehicle Distance (e.g. Road Transport)",$D96="UK"),VLOOKUP($H96,Ref_EF_Vehicle_Distance_UK,6,0),IF(AND($G96="Vehicle Distance (e.g. Road Transport)",OR($D96="US",$D96="Other")),VLOOKUP($H96,INDIRECT("Ref_EF_Vehicle_Distance"&amp;"_"&amp;$D96),18,0),IF(AND($G96="Vehicle Distance (e.g. Road Transport)",ISBLANK($N96),ISBLANK($O96)),VLOOKUP($H96,INDIRECT("Ref_EF_Vehicle_Distance"&amp;"_"&amp;$D96),18,0),IF($G96="Weight Distance (e.g. Freight Transport)",VLOOKUP($H96,INDIRECT("Ref_EF_Weight_Distance"&amp;"_"&amp;$D96),6,0),IF($G96="Custom Vehicle",VLOOKUP($H96,Tbl_vehical_Settings,7,0),IF($G96="Custom Fuel",VLOOKUP($M96,Tbl_Fuel_Settings,7,0),$AW96)))))))</f>
        <v>#REF!</v>
      </c>
      <c r="AB96" s="60" t="str">
        <f>IF($G96="Fuel Use",VLOOKUP($H96,INDIRECT("Ref_EF_ByFuel_CH4"&amp;"_"&amp;$D96),3,0),
IF($G96="Fuel Use and Vehicle Distance",VLOOKUP($H96,INDIRECT("Ref_EF_Vehicle_Distance"&amp;"_"&amp;$D96),3,0),IF($G96="Vehicle Distance (e.g. Road Transport)",VLOOKUP($H96,INDIRECT("Ref_EF_Vehicle_Distance"&amp;"_"&amp;$D96),IF($D96="UK",7,3),0),IF($G96="Weight Distance (e.g. Freight Transport)",VLOOKUP(VLOOKUP($H96,INDIRECT("Ref_EF_Weight_Distance"&amp;"_"&amp;$D96),8,0),INDIRECT("Ref_EF_Weight_Distance_CH4"&amp;"_"&amp;$D96),3,0),IF($G96="Custom Vehicle",VLOOKUP($H96,Tbl_vehical_Settings,3,0),IF($G96="Custom Fuel",VLOOKUP($M96,Tbl_Fuel_Settings,3,0),VLOOKUP($H96,INDIRECT("Ref_EF_Public_Transport"&amp;"_"&amp;$D96),7,0)))))))</f>
        <v>#REF!</v>
      </c>
      <c r="AC96" s="60" t="str">
        <f>IF($G96="Fuel Use",VLOOKUP($H96,INDIRECT("Ref_EF_ByFuel_CH4"&amp;"_"&amp;$D96),4,0),
IF($G96="Fuel Use and Vehicle Distance",VLOOKUP($H96,INDIRECT("Ref_EF_Vehicle_Distance"&amp;"_"&amp;$D96),4,0),IF($G96="Vehicle Distance (e.g. Road Transport)",VLOOKUP($H96,INDIRECT("Ref_EF_Vehicle_Distance"&amp;"_"&amp;$D96),IF($D96="UK",8,4),0),IF($G96="Weight Distance (e.g. Freight Transport)",VLOOKUP(VLOOKUP($H96,INDIRECT("Ref_EF_Weight_Distance"&amp;"_"&amp;$D96),8,0),INDIRECT("Ref_EF_Weight_Distance_CH4"&amp;"_"&amp;$D96),4,0),IF($G96="Custom Vehicle",VLOOKUP($H96,Tbl_vehical_Settings,6,0),IF($G96="Custom Fuel",VLOOKUP($M96,Tbl_Fuel_Settings,6,0),VLOOKUP($H96,INDIRECT("Ref_EF_Public_Transport"&amp;"_"&amp;$D96),8,0)))))))</f>
        <v>#REF!</v>
      </c>
      <c r="AD96" s="60" t="str">
        <f>IF($G96="Fuel Use",VLOOKUP($H96,INDIRECT("Ref_EF_ByFuel_CH4"&amp;"_"&amp;$D96),5,0),
IF($G96="Fuel Use and Vehicle Distance",VLOOKUP($H96,INDIRECT("Ref_EF_Vehicle_Distance"&amp;"_"&amp;$D96),5,0),IF($G96="Vehicle Distance (e.g. Road Transport)",VLOOKUP($H96,INDIRECT("Ref_EF_Vehicle_Distance"&amp;"_"&amp;$D96),IF($D96="UK",9,5),0),IF($G96="Weight Distance (e.g. Freight Transport)",VLOOKUP(VLOOKUP($H96,INDIRECT("Ref_EF_Weight_Distance"&amp;"_"&amp;$D96),8,0),INDIRECT("Ref_EF_Weight_Distance_CH4"&amp;"_"&amp;$D96),5,0),IF($G96="Custom Vehicle",VLOOKUP($H96,Tbl_vehical_Settings,7,0),IF($G96="Custom Fuel",VLOOKUP($M96,Tbl_Fuel_Settings,7,0),VLOOKUP($H96,INDIRECT("Ref_EF_Public_Transport"&amp;"_"&amp;$D96),9,0)))))))</f>
        <v>#REF!</v>
      </c>
      <c r="AE96" s="60" t="str">
        <f>IF($G96="Fuel Use",VLOOKUP($H96,INDIRECT("Ref_EF_ByFuel_CH4"&amp;"_"&amp;$D96),6,0),
IF($G96="Fuel Use and Vehicle Distance",VLOOKUP($H96,INDIRECT("Ref_EF_Vehicle_Distance"&amp;"_"&amp;$D96),6,0),IF($G96="Vehicle Distance (e.g. Road Transport)",VLOOKUP($H96,INDIRECT("Ref_EF_Vehicle_Distance"&amp;"_"&amp;$D96),IF($D96="UK",10,6),0),IF($G96="Weight Distance (e.g. Freight Transport)",VLOOKUP(VLOOKUP($H96,INDIRECT("Ref_EF_Weight_Distance"&amp;"_"&amp;$D96),8,0),INDIRECT("Ref_EF_Weight_Distance_CH4"&amp;"_"&amp;$D96),6,0),IF($G96="Custom Vehicle",VLOOKUP($H96,Tbl_vehical_Settings,4,0),IF($G96="Custom Fuel",VLOOKUP($M96,Tbl_Fuel_Settings,4,0),VLOOKUP($H96,INDIRECT("Ref_EF_Public_Transport"&amp;"_"&amp;$D96),10,0)))))))</f>
        <v>#REF!</v>
      </c>
      <c r="AF96" s="60" t="str">
        <f>IF($G96="Fuel Use",VLOOKUP($H96,INDIRECT("Ref_EF_ByFuel_CH4"&amp;"_"&amp;$D96),7,0),
IF($G96="Fuel Use and Vehicle Distance",VLOOKUP($H96,INDIRECT("Ref_EF_Vehicle_Distance"&amp;"_"&amp;$D96),7,0),IF($G96="Vehicle Distance (e.g. Road Transport)",VLOOKUP($H96,INDIRECT("Ref_EF_Vehicle_Distance"&amp;"_"&amp;$D96),IF($D96="UK",11,7),0),IF($G96="Weight Distance (e.g. Freight Transport)",VLOOKUP(VLOOKUP($H96,INDIRECT("Ref_EF_Weight_Distance"&amp;"_"&amp;$D96),8,0),INDIRECT("Ref_EF_Weight_Distance_CH4"&amp;"_"&amp;$D96),7,0),IF($G96="Custom Vehicle",VLOOKUP($H96,Tbl_vehical_Settings,6,0),IF($G96="Custom Fuel",VLOOKUP($M96,Tbl_Fuel_Settings,6,0),VLOOKUP($H96,INDIRECT("Ref_EF_Public_Transport"&amp;"_"&amp;$D96),11,0)))))))</f>
        <v>#REF!</v>
      </c>
      <c r="AG96" s="60" t="str">
        <f>IF($G96="Fuel Use",VLOOKUP($H96,INDIRECT("Ref_EF_ByFuel_CH4"&amp;"_"&amp;$D96),8,0),
IF($G96="Fuel Use and Vehicle Distance",VLOOKUP($H96,INDIRECT("Ref_EF_Vehicle_Distance"&amp;"_"&amp;$D96),8,0),IF($G96="Vehicle Distance (e.g. Road Transport)",VLOOKUP($H96,INDIRECT("Ref_EF_Vehicle_Distance"&amp;"_"&amp;$D96),IF($D96="UK",12,8),0),IF($G96="Weight Distance (e.g. Freight Transport)",VLOOKUP(VLOOKUP($H96,INDIRECT("Ref_EF_Weight_Distance"&amp;"_"&amp;$D96),8,0),INDIRECT("Ref_EF_Weight_Distance_CH4"&amp;"_"&amp;$D96),8,0),IF($G96="Custom Vehicle",VLOOKUP($H96,Tbl_vehical_Settings,7,0),IF($G96="Custom Fuel",VLOOKUP($M96,Tbl_Fuel_Settings,7,0),VLOOKUP($H96,INDIRECT("Ref_EF_Public_Transport"&amp;"_"&amp;$D96),12,0)))))))</f>
        <v>#REF!</v>
      </c>
      <c r="AH96" s="60" t="str">
        <f t="array" ref="AH96">INDEX(Ref_Master_Unit_Table,MATCH($W96,REF_To_Unit,0),MATCH('Reference - Lookup and Unit'!$A$11,Ref_From_Units,0))</f>
        <v>#REF!</v>
      </c>
      <c r="AI96" s="60" t="str">
        <f t="array" ref="AI96">INDEX(Ref_Master_Unit_Table,MATCH(IF(AND($D96="UK",$G96="Vehicle Distance (e.g. Road Transport)"),$L96,IF(ISBLANK($O96),$L96,$O96)),Ref_From_Units,0),MATCH($X96,REF_To_Unit,0))</f>
        <v>#N/A</v>
      </c>
      <c r="AJ96" s="60" t="str">
        <f t="array" ref="AJ96">INDEX(Ref_Master_Unit_Table,MATCH($Z96,REF_To_Unit,0),MATCH('Reference - Lookup and Unit'!$A$11,Ref_From_Units,0))</f>
        <v>#REF!</v>
      </c>
      <c r="AK96" s="60" t="str">
        <f t="array" ref="AK96">INDEX(Ref_Master_Unit_Table,MATCH(IF(AND($D96="UK",$G96="Vehicle Distance (e.g. Road Transport)"),$L96,IF(ISBLANK($O96),$L96,$O96)),Ref_From_Units,0),MATCH($AA96,REF_To_Unit,0))</f>
        <v>#N/A</v>
      </c>
      <c r="AL96" s="60" t="str">
        <f t="array" ref="AL96">INDEX(Ref_Master_Unit_Table,MATCH($AC96,REF_To_Unit,0),MATCH('Reference - Lookup and Unit'!$A$11,Ref_From_Units,0))</f>
        <v>#REF!</v>
      </c>
      <c r="AM96" s="60" t="str">
        <f t="array" ref="AM96">INDEX(Ref_Master_Unit_Table,MATCH(IF(OR($G96="Fuel Use",$G96="Custom Fuel"),$O96,$L96),Ref_From_Units,0),MATCH($AD96,REF_To_Unit,0))</f>
        <v>#N/A</v>
      </c>
      <c r="AN96" s="60" t="str">
        <f t="array" ref="AN96">INDEX(Ref_Master_Unit_Table,MATCH($AF96,REF_To_Unit,0),MATCH('Reference - Lookup and Unit'!$A$11,Ref_From_Units,0))</f>
        <v>#REF!</v>
      </c>
      <c r="AO96" s="60" t="str">
        <f t="array" ref="AO96">INDEX(Ref_Master_Unit_Table,MATCH(IF(OR($G96="Fuel Use",$G96="Custom Fuel"),$O96,$L96),Ref_From_Units,0),MATCH($AD96,REF_To_Unit,0))</f>
        <v>#N/A</v>
      </c>
      <c r="AP96" s="60" t="str">
        <f>VLOOKUP("CO2",INDIRECT(IF(Setting_IPCC_GWP_VERSION="1995 IPCC Second Assessment Report (SAR)","Ref_EF_IPCC_GWP_95",IF(Setting_IPCC_GWP_VERSION="2001 IPCC Third Assessment Report (TAR)","Ref_EF_IPCC_GWP_2001","Ref_EF_IPCC_GWP_2007"))),2,0)</f>
        <v>1.0000000000</v>
      </c>
      <c r="AQ9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6" s="61" t="str">
        <f>VLOOKUP("Biofuel CO2",INDIRECT(IF(Setting_IPCC_GWP_VERSION="1995 IPCC Second Assessment Report (SAR)","Ref_EF_IPCC_GWP_95",IF(Setting_IPCC_GWP_VERSION="2001 IPCC Third Assessment Report (TAR)","Ref_EF_IPCC_GWP_2001","Ref_EF_IPCC_GWP_2007"))),2,0)</f>
        <v>1.0000000000</v>
      </c>
      <c r="AT96" s="62" t="str">
        <f t="shared" si="6"/>
        <v>Ref_DD_vehicle_Passenger_</v>
      </c>
      <c r="AU96" s="62" t="str">
        <f t="shared" si="7"/>
        <v>#REF!</v>
      </c>
      <c r="AV96" s="62" t="str">
        <f t="shared" si="8"/>
        <v>#REF!</v>
      </c>
      <c r="AW96" s="62" t="str">
        <f t="shared" si="9"/>
        <v>#REF!</v>
      </c>
      <c r="AX96" s="62" t="str">
        <f t="shared" si="10"/>
        <v>#REF!</v>
      </c>
      <c r="AY96" s="62" t="str">
        <f t="shared" si="11"/>
        <v>FALSE</v>
      </c>
      <c r="AZ96" s="62" t="str">
        <f t="shared" si="12"/>
        <v/>
      </c>
      <c r="BA96" s="62" t="str">
        <f t="shared" si="13"/>
        <v/>
      </c>
      <c r="BB96" s="62" t="str">
        <f t="shared" si="14"/>
        <v/>
      </c>
      <c r="BC96" s="62" t="str">
        <f t="shared" si="15"/>
        <v/>
      </c>
      <c r="BD96" s="62" t="str">
        <f t="shared" si="16"/>
        <v/>
      </c>
      <c r="BE96" s="62" t="str">
        <f t="shared" si="17"/>
        <v/>
      </c>
      <c r="BF96" s="62" t="str">
        <f t="shared" si="18"/>
        <v/>
      </c>
      <c r="BG96" s="62" t="str">
        <f t="shared" si="19"/>
        <v/>
      </c>
      <c r="BH96" s="62" t="str">
        <f t="shared" si="20"/>
        <v/>
      </c>
      <c r="BI96" s="62" t="str">
        <f t="shared" si="21"/>
        <v/>
      </c>
      <c r="BJ96" s="62" t="str">
        <f t="shared" si="22"/>
        <v/>
      </c>
      <c r="BK96" s="62" t="str">
        <f t="shared" si="23"/>
        <v/>
      </c>
      <c r="BL96" s="62" t="str">
        <f t="shared" si="24"/>
        <v/>
      </c>
      <c r="BM96" s="63" t="str">
        <f t="shared" si="25"/>
        <v/>
      </c>
      <c r="BN96" s="62" t="str">
        <f t="shared" si="26"/>
        <v/>
      </c>
      <c r="BO96" s="62" t="str">
        <f t="shared" si="27"/>
        <v/>
      </c>
      <c r="BP96" s="62" t="str">
        <f t="shared" si="28"/>
        <v/>
      </c>
      <c r="BQ96" s="62" t="str">
        <f t="shared" si="29"/>
        <v/>
      </c>
      <c r="BR96" s="62" t="str">
        <f t="shared" si="30"/>
        <v/>
      </c>
      <c r="BS96" s="62" t="str">
        <f t="shared" si="31"/>
        <v/>
      </c>
      <c r="BT96" s="62" t="str">
        <f t="shared" si="32"/>
        <v/>
      </c>
      <c r="BU96" s="62" t="str">
        <f t="shared" si="33"/>
        <v/>
      </c>
      <c r="BV96" s="62" t="str">
        <f t="shared" si="34"/>
        <v/>
      </c>
      <c r="BW96" s="62" t="str">
        <f t="shared" si="35"/>
        <v/>
      </c>
      <c r="BX96" s="62" t="str">
        <f t="shared" si="36"/>
        <v/>
      </c>
      <c r="BY96" s="62" t="str">
        <f t="shared" si="37"/>
        <v/>
      </c>
      <c r="BZ96" s="62" t="str">
        <f t="shared" si="38"/>
        <v/>
      </c>
      <c r="CA96" s="62" t="str">
        <f t="shared" si="39"/>
        <v/>
      </c>
      <c r="CB96" s="62" t="str">
        <f t="shared" si="40"/>
        <v/>
      </c>
      <c r="CC96" s="62" t="str">
        <f t="shared" si="41"/>
        <v/>
      </c>
      <c r="CD96" s="62" t="str">
        <f t="shared" si="42"/>
        <v/>
      </c>
      <c r="CE96" s="62" t="str">
        <f t="shared" si="43"/>
        <v/>
      </c>
      <c r="CF96" s="62" t="str">
        <f t="shared" si="44"/>
        <v/>
      </c>
      <c r="CG96" s="62" t="str">
        <f t="shared" si="45"/>
        <v/>
      </c>
      <c r="CH96" s="62" t="str">
        <f t="shared" si="46"/>
        <v/>
      </c>
      <c r="CI96" s="62" t="str">
        <f t="shared" si="47"/>
        <v/>
      </c>
      <c r="CJ96" s="62" t="str">
        <f t="shared" si="48"/>
        <v/>
      </c>
      <c r="CK96" s="62" t="str">
        <f t="shared" si="49"/>
        <v/>
      </c>
      <c r="CL96" s="62" t="str">
        <f t="shared" si="50"/>
        <v/>
      </c>
      <c r="CM96" s="62" t="str">
        <f t="shared" si="51"/>
        <v/>
      </c>
      <c r="CN96" s="62" t="str">
        <f t="shared" si="52"/>
        <v/>
      </c>
      <c r="CO96" s="62" t="str">
        <f t="shared" si="53"/>
        <v/>
      </c>
      <c r="CP96" s="64" t="str">
        <f t="shared" si="54"/>
        <v>Ref_DD_DistanceUnit</v>
      </c>
      <c r="CQ96" s="62" t="str">
        <f t="shared" si="55"/>
        <v/>
      </c>
      <c r="CR96" s="64" t="str">
        <f t="shared" si="56"/>
        <v/>
      </c>
      <c r="CS96" s="65"/>
      <c r="CT96" s="8"/>
      <c r="CU96" s="8"/>
      <c r="CV96" s="8"/>
      <c r="CW96" s="8"/>
      <c r="CX96" s="8"/>
      <c r="CY96" s="8"/>
      <c r="CZ96" s="8"/>
      <c r="DA96" s="8"/>
      <c r="DB96" s="8"/>
      <c r="DC96" s="8"/>
      <c r="DD96" s="8"/>
      <c r="DE96" s="8"/>
      <c r="DF96" s="8"/>
      <c r="DG96" s="8"/>
      <c r="DH96" s="8"/>
      <c r="DI96" s="8"/>
      <c r="DJ96" s="8"/>
      <c r="DK96" s="8"/>
      <c r="DL96" s="8"/>
    </row>
    <row r="97" ht="18.0" customHeight="1">
      <c r="A97" s="8"/>
      <c r="B97" s="87"/>
      <c r="C97" s="79"/>
      <c r="D97" s="79"/>
      <c r="E97" s="79"/>
      <c r="F97" s="79"/>
      <c r="G97" s="79"/>
      <c r="H97" s="79"/>
      <c r="I97" s="80"/>
      <c r="J97" s="80"/>
      <c r="K97" s="80"/>
      <c r="L97" s="79"/>
      <c r="M97" s="79"/>
      <c r="N97" s="80"/>
      <c r="O97" s="79"/>
      <c r="P97" s="81"/>
      <c r="Q97" s="82" t="str">
        <f t="shared" si="1"/>
        <v/>
      </c>
      <c r="R97" s="82" t="str">
        <f t="shared" si="2"/>
        <v/>
      </c>
      <c r="S97" s="82" t="str">
        <f t="shared" si="3"/>
        <v/>
      </c>
      <c r="T97" s="82" t="str">
        <f t="shared" si="4"/>
        <v>0</v>
      </c>
      <c r="U97" s="83" t="str">
        <f t="shared" si="5"/>
        <v/>
      </c>
      <c r="V97" s="60" t="str">
        <f>IF(OR($G97="Fuel Use",$G97="Fuel Use and Vehicle Distance"),VLOOKUP($M97,INDIRECT("Ref_EF_ByFuel"&amp;"_"&amp;$D97),3,0),IF(AND($G97="Vehicle Distance (e.g. Road Transport)",$D97="UK"),VLOOKUP($H97,Ref_EF_Vehicle_Distance_UK,3,0),IF(AND($G97="Vehicle Distance (e.g. Road Transport)",OR($D97="US",$D97="Other")),VLOOKUP($H97,INDIRECT("Ref_EF_Vehicle_Distance"&amp;"_"&amp;$D97),15,0),IF(AND($G97="Vehicle Distance (e.g. Road Transport)",ISBLANK($N97),ISBLANK($O97)),VLOOKUP($H97,INDIRECT("Ref_EF_Vehicle_Distance"&amp;"_"&amp;$D97),15,0),IF($G97="Weight Distance (e.g. Freight Transport)",VLOOKUP($H97,INDIRECT("Ref_EF_Weight_Distance"&amp;"_"&amp;$D97),3,0),IF($G97="Custom Vehicle",VLOOKUP($H97,Tbl_vehical_Settings,2,0),IF($G97="Custom Fuel",VLOOKUP($M97,Tbl_Fuel_Settings,2,0),$AU97)))))))</f>
        <v>#REF!</v>
      </c>
      <c r="W97" s="60" t="str">
        <f>IF(OR($G97="Fuel Use",$G97="Fuel Use and Vehicle Distance"),VLOOKUP($M97,INDIRECT("Ref_EF_ByFuel"&amp;"_"&amp;$D97),5,0),IF(AND($G97="Vehicle Distance (e.g. Road Transport)",$D97="UK"),VLOOKUP($H97,Ref_EF_Vehicle_Distance_UK,5,0),IF(AND($G97="Vehicle Distance (e.g. Road Transport)",OR($D97="US",$D97="Other")),VLOOKUP($H97,INDIRECT("Ref_EF_Vehicle_Distance"&amp;"_"&amp;$D97),17,0),IF(AND($G97="Vehicle Distance (e.g. Road Transport)",ISBLANK($N97),ISBLANK($O97)),VLOOKUP($H97,INDIRECT("Ref_EF_Vehicle_Distance"&amp;"_"&amp;$D97),17,0),IF($G97="Weight Distance (e.g. Freight Transport)",VLOOKUP($H97,INDIRECT("Ref_EF_Weight_Distance"&amp;"_"&amp;$D97),5,0),IF($G97="Custom Vehicle",VLOOKUP($H97,Tbl_vehical_Settings,6,0),IF($G97="Custom Fuel",VLOOKUP($M97,Tbl_Fuel_Settings,6,0),$AV97)))))))</f>
        <v>#REF!</v>
      </c>
      <c r="X97" s="60" t="str">
        <f>IF(OR($G97="Fuel Use",$G97="Fuel Use and Vehicle Distance"),VLOOKUP($M97,INDIRECT("Ref_EF_ByFuel"&amp;"_"&amp;$D97),6,0),IF(AND($G97="Vehicle Distance (e.g. Road Transport)",$D97="UK"),VLOOKUP($H97,Ref_EF_Vehicle_Distance_UK,6,0),IF(AND($G97="Vehicle Distance (e.g. Road Transport)",OR($D97="US",$D97="Other")),VLOOKUP($H97,INDIRECT("Ref_EF_Vehicle_Distance"&amp;"_"&amp;$D97),18,0),IF(AND($G97="Vehicle Distance (e.g. Road Transport)",ISBLANK($N97),ISBLANK($O97)),VLOOKUP($H97,INDIRECT("Ref_EF_Vehicle_Distance"&amp;"_"&amp;$D97),18,0),IF($G97="Weight Distance (e.g. Freight Transport)",VLOOKUP($H97,INDIRECT("Ref_EF_Weight_Distance"&amp;"_"&amp;$D97),6,0),IF($G97="Custom Vehicle",VLOOKUP($H97,Tbl_vehical_Settings,7,0),IF($G97="Custom Fuel",VLOOKUP($M97,Tbl_Fuel_Settings,7,0),$AW97)))))))</f>
        <v>#REF!</v>
      </c>
      <c r="Y97" s="60" t="str">
        <f>IF(OR($G97="Fuel Use",$G97="Fuel Use and Vehicle Distance"),VLOOKUP($M97,INDIRECT("Ref_EF_ByFuel"&amp;"_"&amp;$D97),4,0),IF(AND($G97="Vehicle Distance (e.g. Road Transport)",$D97="UK"),VLOOKUP($H97,Ref_EF_Vehicle_Distance_UK,4,0),IF(AND($G97="Vehicle Distance (e.g. Road Transport)",OR($D97="US",$D97="Other")),VLOOKUP($H97,INDIRECT("Ref_EF_Vehicle_Distance"&amp;"_"&amp;$D97),16,0),IF(AND($G97="Vehicle Distance (e.g. Road Transport)",ISBLANK($N97),ISBLANK($O97)),VLOOKUP($H97,INDIRECT("Ref_EF_Vehicle_Distance"&amp;"_"&amp;$D97),16,0),IF($G97="Weight Distance (e.g. Freight Transport)",VLOOKUP($H97,INDIRECT("Ref_EF_Weight_Distance"&amp;"_"&amp;$D97),4,0),IF($G97="Custom Vehicle",VLOOKUP($H97,Tbl_vehical_Settings,5,0),IF($G97="Custom Fuel",VLOOKUP($M97,Tbl_Fuel_Settings,5,0),$AX97)))))))</f>
        <v>#REF!</v>
      </c>
      <c r="Z97" s="60" t="str">
        <f>IF(OR($G97="Fuel Use",$G97="Fuel Use and Vehicle Distance"),VLOOKUP($M97,INDIRECT("Ref_EF_ByFuel"&amp;"_"&amp;$D97),5,0),IF(AND($G97="Vehicle Distance (e.g. Road Transport)",$D97="UK"),VLOOKUP($H97,Ref_EF_Vehicle_Distance_UK,5,0),IF(AND($G97="Vehicle Distance (e.g. Road Transport)",OR($D97="US",$D97="Other")),VLOOKUP($H97,INDIRECT("Ref_EF_Vehicle_Distance"&amp;"_"&amp;$D97),17,0),IF(AND($G97="Vehicle Distance (e.g. Road Transport)",ISBLANK($N97),ISBLANK($O97)),VLOOKUP($H97,INDIRECT("Ref_EF_Vehicle_Distance"&amp;"_"&amp;$D97),17,0),IF($G97="Weight Distance (e.g. Freight Transport)",VLOOKUP($H97,INDIRECT("Ref_EF_Weight_Distance"&amp;"_"&amp;$D97),5,0),IF($G97="Custom Vehicle",VLOOKUP($H97,Tbl_vehical_Settings,6,0),IF($G97="Custom Fuel",VLOOKUP($M97,Tbl_Fuel_Settings,6,0),$AV97)))))))</f>
        <v>#REF!</v>
      </c>
      <c r="AA97" s="60" t="str">
        <f>IF(OR($G97="Fuel Use",$G97="Fuel Use and Vehicle Distance"),VLOOKUP($M97,INDIRECT("Ref_EF_ByFuel"&amp;"_"&amp;$D97),6,0),IF(AND($G97="Vehicle Distance (e.g. Road Transport)",$D97="UK"),VLOOKUP($H97,Ref_EF_Vehicle_Distance_UK,6,0),IF(AND($G97="Vehicle Distance (e.g. Road Transport)",OR($D97="US",$D97="Other")),VLOOKUP($H97,INDIRECT("Ref_EF_Vehicle_Distance"&amp;"_"&amp;$D97),18,0),IF(AND($G97="Vehicle Distance (e.g. Road Transport)",ISBLANK($N97),ISBLANK($O97)),VLOOKUP($H97,INDIRECT("Ref_EF_Vehicle_Distance"&amp;"_"&amp;$D97),18,0),IF($G97="Weight Distance (e.g. Freight Transport)",VLOOKUP($H97,INDIRECT("Ref_EF_Weight_Distance"&amp;"_"&amp;$D97),6,0),IF($G97="Custom Vehicle",VLOOKUP($H97,Tbl_vehical_Settings,7,0),IF($G97="Custom Fuel",VLOOKUP($M97,Tbl_Fuel_Settings,7,0),$AW97)))))))</f>
        <v>#REF!</v>
      </c>
      <c r="AB97" s="60" t="str">
        <f>IF($G97="Fuel Use",VLOOKUP($H97,INDIRECT("Ref_EF_ByFuel_CH4"&amp;"_"&amp;$D97),3,0),
IF($G97="Fuel Use and Vehicle Distance",VLOOKUP($H97,INDIRECT("Ref_EF_Vehicle_Distance"&amp;"_"&amp;$D97),3,0),IF($G97="Vehicle Distance (e.g. Road Transport)",VLOOKUP($H97,INDIRECT("Ref_EF_Vehicle_Distance"&amp;"_"&amp;$D97),IF($D97="UK",7,3),0),IF($G97="Weight Distance (e.g. Freight Transport)",VLOOKUP(VLOOKUP($H97,INDIRECT("Ref_EF_Weight_Distance"&amp;"_"&amp;$D97),8,0),INDIRECT("Ref_EF_Weight_Distance_CH4"&amp;"_"&amp;$D97),3,0),IF($G97="Custom Vehicle",VLOOKUP($H97,Tbl_vehical_Settings,3,0),IF($G97="Custom Fuel",VLOOKUP($M97,Tbl_Fuel_Settings,3,0),VLOOKUP($H97,INDIRECT("Ref_EF_Public_Transport"&amp;"_"&amp;$D97),7,0)))))))</f>
        <v>#REF!</v>
      </c>
      <c r="AC97" s="60" t="str">
        <f>IF($G97="Fuel Use",VLOOKUP($H97,INDIRECT("Ref_EF_ByFuel_CH4"&amp;"_"&amp;$D97),4,0),
IF($G97="Fuel Use and Vehicle Distance",VLOOKUP($H97,INDIRECT("Ref_EF_Vehicle_Distance"&amp;"_"&amp;$D97),4,0),IF($G97="Vehicle Distance (e.g. Road Transport)",VLOOKUP($H97,INDIRECT("Ref_EF_Vehicle_Distance"&amp;"_"&amp;$D97),IF($D97="UK",8,4),0),IF($G97="Weight Distance (e.g. Freight Transport)",VLOOKUP(VLOOKUP($H97,INDIRECT("Ref_EF_Weight_Distance"&amp;"_"&amp;$D97),8,0),INDIRECT("Ref_EF_Weight_Distance_CH4"&amp;"_"&amp;$D97),4,0),IF($G97="Custom Vehicle",VLOOKUP($H97,Tbl_vehical_Settings,6,0),IF($G97="Custom Fuel",VLOOKUP($M97,Tbl_Fuel_Settings,6,0),VLOOKUP($H97,INDIRECT("Ref_EF_Public_Transport"&amp;"_"&amp;$D97),8,0)))))))</f>
        <v>#REF!</v>
      </c>
      <c r="AD97" s="60" t="str">
        <f>IF($G97="Fuel Use",VLOOKUP($H97,INDIRECT("Ref_EF_ByFuel_CH4"&amp;"_"&amp;$D97),5,0),
IF($G97="Fuel Use and Vehicle Distance",VLOOKUP($H97,INDIRECT("Ref_EF_Vehicle_Distance"&amp;"_"&amp;$D97),5,0),IF($G97="Vehicle Distance (e.g. Road Transport)",VLOOKUP($H97,INDIRECT("Ref_EF_Vehicle_Distance"&amp;"_"&amp;$D97),IF($D97="UK",9,5),0),IF($G97="Weight Distance (e.g. Freight Transport)",VLOOKUP(VLOOKUP($H97,INDIRECT("Ref_EF_Weight_Distance"&amp;"_"&amp;$D97),8,0),INDIRECT("Ref_EF_Weight_Distance_CH4"&amp;"_"&amp;$D97),5,0),IF($G97="Custom Vehicle",VLOOKUP($H97,Tbl_vehical_Settings,7,0),IF($G97="Custom Fuel",VLOOKUP($M97,Tbl_Fuel_Settings,7,0),VLOOKUP($H97,INDIRECT("Ref_EF_Public_Transport"&amp;"_"&amp;$D97),9,0)))))))</f>
        <v>#REF!</v>
      </c>
      <c r="AE97" s="60" t="str">
        <f>IF($G97="Fuel Use",VLOOKUP($H97,INDIRECT("Ref_EF_ByFuel_CH4"&amp;"_"&amp;$D97),6,0),
IF($G97="Fuel Use and Vehicle Distance",VLOOKUP($H97,INDIRECT("Ref_EF_Vehicle_Distance"&amp;"_"&amp;$D97),6,0),IF($G97="Vehicle Distance (e.g. Road Transport)",VLOOKUP($H97,INDIRECT("Ref_EF_Vehicle_Distance"&amp;"_"&amp;$D97),IF($D97="UK",10,6),0),IF($G97="Weight Distance (e.g. Freight Transport)",VLOOKUP(VLOOKUP($H97,INDIRECT("Ref_EF_Weight_Distance"&amp;"_"&amp;$D97),8,0),INDIRECT("Ref_EF_Weight_Distance_CH4"&amp;"_"&amp;$D97),6,0),IF($G97="Custom Vehicle",VLOOKUP($H97,Tbl_vehical_Settings,4,0),IF($G97="Custom Fuel",VLOOKUP($M97,Tbl_Fuel_Settings,4,0),VLOOKUP($H97,INDIRECT("Ref_EF_Public_Transport"&amp;"_"&amp;$D97),10,0)))))))</f>
        <v>#REF!</v>
      </c>
      <c r="AF97" s="60" t="str">
        <f>IF($G97="Fuel Use",VLOOKUP($H97,INDIRECT("Ref_EF_ByFuel_CH4"&amp;"_"&amp;$D97),7,0),
IF($G97="Fuel Use and Vehicle Distance",VLOOKUP($H97,INDIRECT("Ref_EF_Vehicle_Distance"&amp;"_"&amp;$D97),7,0),IF($G97="Vehicle Distance (e.g. Road Transport)",VLOOKUP($H97,INDIRECT("Ref_EF_Vehicle_Distance"&amp;"_"&amp;$D97),IF($D97="UK",11,7),0),IF($G97="Weight Distance (e.g. Freight Transport)",VLOOKUP(VLOOKUP($H97,INDIRECT("Ref_EF_Weight_Distance"&amp;"_"&amp;$D97),8,0),INDIRECT("Ref_EF_Weight_Distance_CH4"&amp;"_"&amp;$D97),7,0),IF($G97="Custom Vehicle",VLOOKUP($H97,Tbl_vehical_Settings,6,0),IF($G97="Custom Fuel",VLOOKUP($M97,Tbl_Fuel_Settings,6,0),VLOOKUP($H97,INDIRECT("Ref_EF_Public_Transport"&amp;"_"&amp;$D97),11,0)))))))</f>
        <v>#REF!</v>
      </c>
      <c r="AG97" s="60" t="str">
        <f>IF($G97="Fuel Use",VLOOKUP($H97,INDIRECT("Ref_EF_ByFuel_CH4"&amp;"_"&amp;$D97),8,0),
IF($G97="Fuel Use and Vehicle Distance",VLOOKUP($H97,INDIRECT("Ref_EF_Vehicle_Distance"&amp;"_"&amp;$D97),8,0),IF($G97="Vehicle Distance (e.g. Road Transport)",VLOOKUP($H97,INDIRECT("Ref_EF_Vehicle_Distance"&amp;"_"&amp;$D97),IF($D97="UK",12,8),0),IF($G97="Weight Distance (e.g. Freight Transport)",VLOOKUP(VLOOKUP($H97,INDIRECT("Ref_EF_Weight_Distance"&amp;"_"&amp;$D97),8,0),INDIRECT("Ref_EF_Weight_Distance_CH4"&amp;"_"&amp;$D97),8,0),IF($G97="Custom Vehicle",VLOOKUP($H97,Tbl_vehical_Settings,7,0),IF($G97="Custom Fuel",VLOOKUP($M97,Tbl_Fuel_Settings,7,0),VLOOKUP($H97,INDIRECT("Ref_EF_Public_Transport"&amp;"_"&amp;$D97),12,0)))))))</f>
        <v>#REF!</v>
      </c>
      <c r="AH97" s="60" t="str">
        <f t="array" ref="AH97">INDEX(Ref_Master_Unit_Table,MATCH($W97,REF_To_Unit,0),MATCH('Reference - Lookup and Unit'!$A$11,Ref_From_Units,0))</f>
        <v>#REF!</v>
      </c>
      <c r="AI97" s="60" t="str">
        <f t="array" ref="AI97">INDEX(Ref_Master_Unit_Table,MATCH(IF(AND($D97="UK",$G97="Vehicle Distance (e.g. Road Transport)"),$L97,IF(ISBLANK($O97),$L97,$O97)),Ref_From_Units,0),MATCH($X97,REF_To_Unit,0))</f>
        <v>#N/A</v>
      </c>
      <c r="AJ97" s="60" t="str">
        <f t="array" ref="AJ97">INDEX(Ref_Master_Unit_Table,MATCH($Z97,REF_To_Unit,0),MATCH('Reference - Lookup and Unit'!$A$11,Ref_From_Units,0))</f>
        <v>#REF!</v>
      </c>
      <c r="AK97" s="60" t="str">
        <f t="array" ref="AK97">INDEX(Ref_Master_Unit_Table,MATCH(IF(AND($D97="UK",$G97="Vehicle Distance (e.g. Road Transport)"),$L97,IF(ISBLANK($O97),$L97,$O97)),Ref_From_Units,0),MATCH($AA97,REF_To_Unit,0))</f>
        <v>#N/A</v>
      </c>
      <c r="AL97" s="60" t="str">
        <f t="array" ref="AL97">INDEX(Ref_Master_Unit_Table,MATCH($AC97,REF_To_Unit,0),MATCH('Reference - Lookup and Unit'!$A$11,Ref_From_Units,0))</f>
        <v>#REF!</v>
      </c>
      <c r="AM97" s="60" t="str">
        <f t="array" ref="AM97">INDEX(Ref_Master_Unit_Table,MATCH(IF(OR($G97="Fuel Use",$G97="Custom Fuel"),$O97,$L97),Ref_From_Units,0),MATCH($AD97,REF_To_Unit,0))</f>
        <v>#N/A</v>
      </c>
      <c r="AN97" s="60" t="str">
        <f t="array" ref="AN97">INDEX(Ref_Master_Unit_Table,MATCH($AF97,REF_To_Unit,0),MATCH('Reference - Lookup and Unit'!$A$11,Ref_From_Units,0))</f>
        <v>#REF!</v>
      </c>
      <c r="AO97" s="60" t="str">
        <f t="array" ref="AO97">INDEX(Ref_Master_Unit_Table,MATCH(IF(OR($G97="Fuel Use",$G97="Custom Fuel"),$O97,$L97),Ref_From_Units,0),MATCH($AD97,REF_To_Unit,0))</f>
        <v>#N/A</v>
      </c>
      <c r="AP97" s="60" t="str">
        <f>VLOOKUP("CO2",INDIRECT(IF(Setting_IPCC_GWP_VERSION="1995 IPCC Second Assessment Report (SAR)","Ref_EF_IPCC_GWP_95",IF(Setting_IPCC_GWP_VERSION="2001 IPCC Third Assessment Report (TAR)","Ref_EF_IPCC_GWP_2001","Ref_EF_IPCC_GWP_2007"))),2,0)</f>
        <v>1.0000000000</v>
      </c>
      <c r="AQ9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7" s="61" t="str">
        <f>VLOOKUP("Biofuel CO2",INDIRECT(IF(Setting_IPCC_GWP_VERSION="1995 IPCC Second Assessment Report (SAR)","Ref_EF_IPCC_GWP_95",IF(Setting_IPCC_GWP_VERSION="2001 IPCC Third Assessment Report (TAR)","Ref_EF_IPCC_GWP_2001","Ref_EF_IPCC_GWP_2007"))),2,0)</f>
        <v>1.0000000000</v>
      </c>
      <c r="AT97" s="62" t="str">
        <f t="shared" si="6"/>
        <v>Ref_DD_vehicle_Passenger_</v>
      </c>
      <c r="AU97" s="62" t="str">
        <f t="shared" si="7"/>
        <v>#REF!</v>
      </c>
      <c r="AV97" s="62" t="str">
        <f t="shared" si="8"/>
        <v>#REF!</v>
      </c>
      <c r="AW97" s="62" t="str">
        <f t="shared" si="9"/>
        <v>#REF!</v>
      </c>
      <c r="AX97" s="62" t="str">
        <f t="shared" si="10"/>
        <v>#REF!</v>
      </c>
      <c r="AY97" s="62" t="str">
        <f t="shared" si="11"/>
        <v>FALSE</v>
      </c>
      <c r="AZ97" s="62" t="str">
        <f t="shared" si="12"/>
        <v/>
      </c>
      <c r="BA97" s="62" t="str">
        <f t="shared" si="13"/>
        <v/>
      </c>
      <c r="BB97" s="62" t="str">
        <f t="shared" si="14"/>
        <v/>
      </c>
      <c r="BC97" s="62" t="str">
        <f t="shared" si="15"/>
        <v/>
      </c>
      <c r="BD97" s="62" t="str">
        <f t="shared" si="16"/>
        <v/>
      </c>
      <c r="BE97" s="62" t="str">
        <f t="shared" si="17"/>
        <v/>
      </c>
      <c r="BF97" s="62" t="str">
        <f t="shared" si="18"/>
        <v/>
      </c>
      <c r="BG97" s="62" t="str">
        <f t="shared" si="19"/>
        <v/>
      </c>
      <c r="BH97" s="62" t="str">
        <f t="shared" si="20"/>
        <v/>
      </c>
      <c r="BI97" s="62" t="str">
        <f t="shared" si="21"/>
        <v/>
      </c>
      <c r="BJ97" s="62" t="str">
        <f t="shared" si="22"/>
        <v/>
      </c>
      <c r="BK97" s="62" t="str">
        <f t="shared" si="23"/>
        <v/>
      </c>
      <c r="BL97" s="62" t="str">
        <f t="shared" si="24"/>
        <v/>
      </c>
      <c r="BM97" s="63" t="str">
        <f t="shared" si="25"/>
        <v/>
      </c>
      <c r="BN97" s="62" t="str">
        <f t="shared" si="26"/>
        <v/>
      </c>
      <c r="BO97" s="62" t="str">
        <f t="shared" si="27"/>
        <v/>
      </c>
      <c r="BP97" s="62" t="str">
        <f t="shared" si="28"/>
        <v/>
      </c>
      <c r="BQ97" s="62" t="str">
        <f t="shared" si="29"/>
        <v/>
      </c>
      <c r="BR97" s="62" t="str">
        <f t="shared" si="30"/>
        <v/>
      </c>
      <c r="BS97" s="62" t="str">
        <f t="shared" si="31"/>
        <v/>
      </c>
      <c r="BT97" s="62" t="str">
        <f t="shared" si="32"/>
        <v/>
      </c>
      <c r="BU97" s="62" t="str">
        <f t="shared" si="33"/>
        <v/>
      </c>
      <c r="BV97" s="62" t="str">
        <f t="shared" si="34"/>
        <v/>
      </c>
      <c r="BW97" s="62" t="str">
        <f t="shared" si="35"/>
        <v/>
      </c>
      <c r="BX97" s="62" t="str">
        <f t="shared" si="36"/>
        <v/>
      </c>
      <c r="BY97" s="62" t="str">
        <f t="shared" si="37"/>
        <v/>
      </c>
      <c r="BZ97" s="62" t="str">
        <f t="shared" si="38"/>
        <v/>
      </c>
      <c r="CA97" s="62" t="str">
        <f t="shared" si="39"/>
        <v/>
      </c>
      <c r="CB97" s="62" t="str">
        <f t="shared" si="40"/>
        <v/>
      </c>
      <c r="CC97" s="62" t="str">
        <f t="shared" si="41"/>
        <v/>
      </c>
      <c r="CD97" s="62" t="str">
        <f t="shared" si="42"/>
        <v/>
      </c>
      <c r="CE97" s="62" t="str">
        <f t="shared" si="43"/>
        <v/>
      </c>
      <c r="CF97" s="62" t="str">
        <f t="shared" si="44"/>
        <v/>
      </c>
      <c r="CG97" s="62" t="str">
        <f t="shared" si="45"/>
        <v/>
      </c>
      <c r="CH97" s="62" t="str">
        <f t="shared" si="46"/>
        <v/>
      </c>
      <c r="CI97" s="62" t="str">
        <f t="shared" si="47"/>
        <v/>
      </c>
      <c r="CJ97" s="62" t="str">
        <f t="shared" si="48"/>
        <v/>
      </c>
      <c r="CK97" s="62" t="str">
        <f t="shared" si="49"/>
        <v/>
      </c>
      <c r="CL97" s="62" t="str">
        <f t="shared" si="50"/>
        <v/>
      </c>
      <c r="CM97" s="62" t="str">
        <f t="shared" si="51"/>
        <v/>
      </c>
      <c r="CN97" s="62" t="str">
        <f t="shared" si="52"/>
        <v/>
      </c>
      <c r="CO97" s="62" t="str">
        <f t="shared" si="53"/>
        <v/>
      </c>
      <c r="CP97" s="64" t="str">
        <f t="shared" si="54"/>
        <v>Ref_DD_DistanceUnit</v>
      </c>
      <c r="CQ97" s="62" t="str">
        <f t="shared" si="55"/>
        <v/>
      </c>
      <c r="CR97" s="64" t="str">
        <f t="shared" si="56"/>
        <v/>
      </c>
      <c r="CS97" s="65"/>
      <c r="CT97" s="8"/>
      <c r="CU97" s="8"/>
      <c r="CV97" s="8"/>
      <c r="CW97" s="8"/>
      <c r="CX97" s="8"/>
      <c r="CY97" s="8"/>
      <c r="CZ97" s="8"/>
      <c r="DA97" s="8"/>
      <c r="DB97" s="8"/>
      <c r="DC97" s="8"/>
      <c r="DD97" s="8"/>
      <c r="DE97" s="8"/>
      <c r="DF97" s="8"/>
      <c r="DG97" s="8"/>
      <c r="DH97" s="8"/>
      <c r="DI97" s="8"/>
      <c r="DJ97" s="8"/>
      <c r="DK97" s="8"/>
      <c r="DL97" s="8"/>
    </row>
    <row r="98" ht="18.0" customHeight="1">
      <c r="A98" s="8"/>
      <c r="B98" s="87"/>
      <c r="C98" s="79"/>
      <c r="D98" s="79"/>
      <c r="E98" s="79"/>
      <c r="F98" s="79"/>
      <c r="G98" s="79"/>
      <c r="H98" s="79"/>
      <c r="I98" s="80"/>
      <c r="J98" s="80"/>
      <c r="K98" s="80"/>
      <c r="L98" s="79"/>
      <c r="M98" s="79"/>
      <c r="N98" s="80"/>
      <c r="O98" s="79"/>
      <c r="P98" s="81"/>
      <c r="Q98" s="82" t="str">
        <f t="shared" si="1"/>
        <v/>
      </c>
      <c r="R98" s="82" t="str">
        <f t="shared" si="2"/>
        <v/>
      </c>
      <c r="S98" s="82" t="str">
        <f t="shared" si="3"/>
        <v/>
      </c>
      <c r="T98" s="82" t="str">
        <f t="shared" si="4"/>
        <v>0</v>
      </c>
      <c r="U98" s="83" t="str">
        <f t="shared" si="5"/>
        <v/>
      </c>
      <c r="V98" s="60" t="str">
        <f>IF(OR($G98="Fuel Use",$G98="Fuel Use and Vehicle Distance"),VLOOKUP($M98,INDIRECT("Ref_EF_ByFuel"&amp;"_"&amp;$D98),3,0),IF(AND($G98="Vehicle Distance (e.g. Road Transport)",$D98="UK"),VLOOKUP($H98,Ref_EF_Vehicle_Distance_UK,3,0),IF(AND($G98="Vehicle Distance (e.g. Road Transport)",OR($D98="US",$D98="Other")),VLOOKUP($H98,INDIRECT("Ref_EF_Vehicle_Distance"&amp;"_"&amp;$D98),15,0),IF(AND($G98="Vehicle Distance (e.g. Road Transport)",ISBLANK($N98),ISBLANK($O98)),VLOOKUP($H98,INDIRECT("Ref_EF_Vehicle_Distance"&amp;"_"&amp;$D98),15,0),IF($G98="Weight Distance (e.g. Freight Transport)",VLOOKUP($H98,INDIRECT("Ref_EF_Weight_Distance"&amp;"_"&amp;$D98),3,0),IF($G98="Custom Vehicle",VLOOKUP($H98,Tbl_vehical_Settings,2,0),IF($G98="Custom Fuel",VLOOKUP($M98,Tbl_Fuel_Settings,2,0),$AU98)))))))</f>
        <v>#REF!</v>
      </c>
      <c r="W98" s="60" t="str">
        <f>IF(OR($G98="Fuel Use",$G98="Fuel Use and Vehicle Distance"),VLOOKUP($M98,INDIRECT("Ref_EF_ByFuel"&amp;"_"&amp;$D98),5,0),IF(AND($G98="Vehicle Distance (e.g. Road Transport)",$D98="UK"),VLOOKUP($H98,Ref_EF_Vehicle_Distance_UK,5,0),IF(AND($G98="Vehicle Distance (e.g. Road Transport)",OR($D98="US",$D98="Other")),VLOOKUP($H98,INDIRECT("Ref_EF_Vehicle_Distance"&amp;"_"&amp;$D98),17,0),IF(AND($G98="Vehicle Distance (e.g. Road Transport)",ISBLANK($N98),ISBLANK($O98)),VLOOKUP($H98,INDIRECT("Ref_EF_Vehicle_Distance"&amp;"_"&amp;$D98),17,0),IF($G98="Weight Distance (e.g. Freight Transport)",VLOOKUP($H98,INDIRECT("Ref_EF_Weight_Distance"&amp;"_"&amp;$D98),5,0),IF($G98="Custom Vehicle",VLOOKUP($H98,Tbl_vehical_Settings,6,0),IF($G98="Custom Fuel",VLOOKUP($M98,Tbl_Fuel_Settings,6,0),$AV98)))))))</f>
        <v>#REF!</v>
      </c>
      <c r="X98" s="60" t="str">
        <f>IF(OR($G98="Fuel Use",$G98="Fuel Use and Vehicle Distance"),VLOOKUP($M98,INDIRECT("Ref_EF_ByFuel"&amp;"_"&amp;$D98),6,0),IF(AND($G98="Vehicle Distance (e.g. Road Transport)",$D98="UK"),VLOOKUP($H98,Ref_EF_Vehicle_Distance_UK,6,0),IF(AND($G98="Vehicle Distance (e.g. Road Transport)",OR($D98="US",$D98="Other")),VLOOKUP($H98,INDIRECT("Ref_EF_Vehicle_Distance"&amp;"_"&amp;$D98),18,0),IF(AND($G98="Vehicle Distance (e.g. Road Transport)",ISBLANK($N98),ISBLANK($O98)),VLOOKUP($H98,INDIRECT("Ref_EF_Vehicle_Distance"&amp;"_"&amp;$D98),18,0),IF($G98="Weight Distance (e.g. Freight Transport)",VLOOKUP($H98,INDIRECT("Ref_EF_Weight_Distance"&amp;"_"&amp;$D98),6,0),IF($G98="Custom Vehicle",VLOOKUP($H98,Tbl_vehical_Settings,7,0),IF($G98="Custom Fuel",VLOOKUP($M98,Tbl_Fuel_Settings,7,0),$AW98)))))))</f>
        <v>#REF!</v>
      </c>
      <c r="Y98" s="60" t="str">
        <f>IF(OR($G98="Fuel Use",$G98="Fuel Use and Vehicle Distance"),VLOOKUP($M98,INDIRECT("Ref_EF_ByFuel"&amp;"_"&amp;$D98),4,0),IF(AND($G98="Vehicle Distance (e.g. Road Transport)",$D98="UK"),VLOOKUP($H98,Ref_EF_Vehicle_Distance_UK,4,0),IF(AND($G98="Vehicle Distance (e.g. Road Transport)",OR($D98="US",$D98="Other")),VLOOKUP($H98,INDIRECT("Ref_EF_Vehicle_Distance"&amp;"_"&amp;$D98),16,0),IF(AND($G98="Vehicle Distance (e.g. Road Transport)",ISBLANK($N98),ISBLANK($O98)),VLOOKUP($H98,INDIRECT("Ref_EF_Vehicle_Distance"&amp;"_"&amp;$D98),16,0),IF($G98="Weight Distance (e.g. Freight Transport)",VLOOKUP($H98,INDIRECT("Ref_EF_Weight_Distance"&amp;"_"&amp;$D98),4,0),IF($G98="Custom Vehicle",VLOOKUP($H98,Tbl_vehical_Settings,5,0),IF($G98="Custom Fuel",VLOOKUP($M98,Tbl_Fuel_Settings,5,0),$AX98)))))))</f>
        <v>#REF!</v>
      </c>
      <c r="Z98" s="60" t="str">
        <f>IF(OR($G98="Fuel Use",$G98="Fuel Use and Vehicle Distance"),VLOOKUP($M98,INDIRECT("Ref_EF_ByFuel"&amp;"_"&amp;$D98),5,0),IF(AND($G98="Vehicle Distance (e.g. Road Transport)",$D98="UK"),VLOOKUP($H98,Ref_EF_Vehicle_Distance_UK,5,0),IF(AND($G98="Vehicle Distance (e.g. Road Transport)",OR($D98="US",$D98="Other")),VLOOKUP($H98,INDIRECT("Ref_EF_Vehicle_Distance"&amp;"_"&amp;$D98),17,0),IF(AND($G98="Vehicle Distance (e.g. Road Transport)",ISBLANK($N98),ISBLANK($O98)),VLOOKUP($H98,INDIRECT("Ref_EF_Vehicle_Distance"&amp;"_"&amp;$D98),17,0),IF($G98="Weight Distance (e.g. Freight Transport)",VLOOKUP($H98,INDIRECT("Ref_EF_Weight_Distance"&amp;"_"&amp;$D98),5,0),IF($G98="Custom Vehicle",VLOOKUP($H98,Tbl_vehical_Settings,6,0),IF($G98="Custom Fuel",VLOOKUP($M98,Tbl_Fuel_Settings,6,0),$AV98)))))))</f>
        <v>#REF!</v>
      </c>
      <c r="AA98" s="60" t="str">
        <f>IF(OR($G98="Fuel Use",$G98="Fuel Use and Vehicle Distance"),VLOOKUP($M98,INDIRECT("Ref_EF_ByFuel"&amp;"_"&amp;$D98),6,0),IF(AND($G98="Vehicle Distance (e.g. Road Transport)",$D98="UK"),VLOOKUP($H98,Ref_EF_Vehicle_Distance_UK,6,0),IF(AND($G98="Vehicle Distance (e.g. Road Transport)",OR($D98="US",$D98="Other")),VLOOKUP($H98,INDIRECT("Ref_EF_Vehicle_Distance"&amp;"_"&amp;$D98),18,0),IF(AND($G98="Vehicle Distance (e.g. Road Transport)",ISBLANK($N98),ISBLANK($O98)),VLOOKUP($H98,INDIRECT("Ref_EF_Vehicle_Distance"&amp;"_"&amp;$D98),18,0),IF($G98="Weight Distance (e.g. Freight Transport)",VLOOKUP($H98,INDIRECT("Ref_EF_Weight_Distance"&amp;"_"&amp;$D98),6,0),IF($G98="Custom Vehicle",VLOOKUP($H98,Tbl_vehical_Settings,7,0),IF($G98="Custom Fuel",VLOOKUP($M98,Tbl_Fuel_Settings,7,0),$AW98)))))))</f>
        <v>#REF!</v>
      </c>
      <c r="AB98" s="60" t="str">
        <f>IF($G98="Fuel Use",VLOOKUP($H98,INDIRECT("Ref_EF_ByFuel_CH4"&amp;"_"&amp;$D98),3,0),
IF($G98="Fuel Use and Vehicle Distance",VLOOKUP($H98,INDIRECT("Ref_EF_Vehicle_Distance"&amp;"_"&amp;$D98),3,0),IF($G98="Vehicle Distance (e.g. Road Transport)",VLOOKUP($H98,INDIRECT("Ref_EF_Vehicle_Distance"&amp;"_"&amp;$D98),IF($D98="UK",7,3),0),IF($G98="Weight Distance (e.g. Freight Transport)",VLOOKUP(VLOOKUP($H98,INDIRECT("Ref_EF_Weight_Distance"&amp;"_"&amp;$D98),8,0),INDIRECT("Ref_EF_Weight_Distance_CH4"&amp;"_"&amp;$D98),3,0),IF($G98="Custom Vehicle",VLOOKUP($H98,Tbl_vehical_Settings,3,0),IF($G98="Custom Fuel",VLOOKUP($M98,Tbl_Fuel_Settings,3,0),VLOOKUP($H98,INDIRECT("Ref_EF_Public_Transport"&amp;"_"&amp;$D98),7,0)))))))</f>
        <v>#REF!</v>
      </c>
      <c r="AC98" s="60" t="str">
        <f>IF($G98="Fuel Use",VLOOKUP($H98,INDIRECT("Ref_EF_ByFuel_CH4"&amp;"_"&amp;$D98),4,0),
IF($G98="Fuel Use and Vehicle Distance",VLOOKUP($H98,INDIRECT("Ref_EF_Vehicle_Distance"&amp;"_"&amp;$D98),4,0),IF($G98="Vehicle Distance (e.g. Road Transport)",VLOOKUP($H98,INDIRECT("Ref_EF_Vehicle_Distance"&amp;"_"&amp;$D98),IF($D98="UK",8,4),0),IF($G98="Weight Distance (e.g. Freight Transport)",VLOOKUP(VLOOKUP($H98,INDIRECT("Ref_EF_Weight_Distance"&amp;"_"&amp;$D98),8,0),INDIRECT("Ref_EF_Weight_Distance_CH4"&amp;"_"&amp;$D98),4,0),IF($G98="Custom Vehicle",VLOOKUP($H98,Tbl_vehical_Settings,6,0),IF($G98="Custom Fuel",VLOOKUP($M98,Tbl_Fuel_Settings,6,0),VLOOKUP($H98,INDIRECT("Ref_EF_Public_Transport"&amp;"_"&amp;$D98),8,0)))))))</f>
        <v>#REF!</v>
      </c>
      <c r="AD98" s="60" t="str">
        <f>IF($G98="Fuel Use",VLOOKUP($H98,INDIRECT("Ref_EF_ByFuel_CH4"&amp;"_"&amp;$D98),5,0),
IF($G98="Fuel Use and Vehicle Distance",VLOOKUP($H98,INDIRECT("Ref_EF_Vehicle_Distance"&amp;"_"&amp;$D98),5,0),IF($G98="Vehicle Distance (e.g. Road Transport)",VLOOKUP($H98,INDIRECT("Ref_EF_Vehicle_Distance"&amp;"_"&amp;$D98),IF($D98="UK",9,5),0),IF($G98="Weight Distance (e.g. Freight Transport)",VLOOKUP(VLOOKUP($H98,INDIRECT("Ref_EF_Weight_Distance"&amp;"_"&amp;$D98),8,0),INDIRECT("Ref_EF_Weight_Distance_CH4"&amp;"_"&amp;$D98),5,0),IF($G98="Custom Vehicle",VLOOKUP($H98,Tbl_vehical_Settings,7,0),IF($G98="Custom Fuel",VLOOKUP($M98,Tbl_Fuel_Settings,7,0),VLOOKUP($H98,INDIRECT("Ref_EF_Public_Transport"&amp;"_"&amp;$D98),9,0)))))))</f>
        <v>#REF!</v>
      </c>
      <c r="AE98" s="60" t="str">
        <f>IF($G98="Fuel Use",VLOOKUP($H98,INDIRECT("Ref_EF_ByFuel_CH4"&amp;"_"&amp;$D98),6,0),
IF($G98="Fuel Use and Vehicle Distance",VLOOKUP($H98,INDIRECT("Ref_EF_Vehicle_Distance"&amp;"_"&amp;$D98),6,0),IF($G98="Vehicle Distance (e.g. Road Transport)",VLOOKUP($H98,INDIRECT("Ref_EF_Vehicle_Distance"&amp;"_"&amp;$D98),IF($D98="UK",10,6),0),IF($G98="Weight Distance (e.g. Freight Transport)",VLOOKUP(VLOOKUP($H98,INDIRECT("Ref_EF_Weight_Distance"&amp;"_"&amp;$D98),8,0),INDIRECT("Ref_EF_Weight_Distance_CH4"&amp;"_"&amp;$D98),6,0),IF($G98="Custom Vehicle",VLOOKUP($H98,Tbl_vehical_Settings,4,0),IF($G98="Custom Fuel",VLOOKUP($M98,Tbl_Fuel_Settings,4,0),VLOOKUP($H98,INDIRECT("Ref_EF_Public_Transport"&amp;"_"&amp;$D98),10,0)))))))</f>
        <v>#REF!</v>
      </c>
      <c r="AF98" s="60" t="str">
        <f>IF($G98="Fuel Use",VLOOKUP($H98,INDIRECT("Ref_EF_ByFuel_CH4"&amp;"_"&amp;$D98),7,0),
IF($G98="Fuel Use and Vehicle Distance",VLOOKUP($H98,INDIRECT("Ref_EF_Vehicle_Distance"&amp;"_"&amp;$D98),7,0),IF($G98="Vehicle Distance (e.g. Road Transport)",VLOOKUP($H98,INDIRECT("Ref_EF_Vehicle_Distance"&amp;"_"&amp;$D98),IF($D98="UK",11,7),0),IF($G98="Weight Distance (e.g. Freight Transport)",VLOOKUP(VLOOKUP($H98,INDIRECT("Ref_EF_Weight_Distance"&amp;"_"&amp;$D98),8,0),INDIRECT("Ref_EF_Weight_Distance_CH4"&amp;"_"&amp;$D98),7,0),IF($G98="Custom Vehicle",VLOOKUP($H98,Tbl_vehical_Settings,6,0),IF($G98="Custom Fuel",VLOOKUP($M98,Tbl_Fuel_Settings,6,0),VLOOKUP($H98,INDIRECT("Ref_EF_Public_Transport"&amp;"_"&amp;$D98),11,0)))))))</f>
        <v>#REF!</v>
      </c>
      <c r="AG98" s="60" t="str">
        <f>IF($G98="Fuel Use",VLOOKUP($H98,INDIRECT("Ref_EF_ByFuel_CH4"&amp;"_"&amp;$D98),8,0),
IF($G98="Fuel Use and Vehicle Distance",VLOOKUP($H98,INDIRECT("Ref_EF_Vehicle_Distance"&amp;"_"&amp;$D98),8,0),IF($G98="Vehicle Distance (e.g. Road Transport)",VLOOKUP($H98,INDIRECT("Ref_EF_Vehicle_Distance"&amp;"_"&amp;$D98),IF($D98="UK",12,8),0),IF($G98="Weight Distance (e.g. Freight Transport)",VLOOKUP(VLOOKUP($H98,INDIRECT("Ref_EF_Weight_Distance"&amp;"_"&amp;$D98),8,0),INDIRECT("Ref_EF_Weight_Distance_CH4"&amp;"_"&amp;$D98),8,0),IF($G98="Custom Vehicle",VLOOKUP($H98,Tbl_vehical_Settings,7,0),IF($G98="Custom Fuel",VLOOKUP($M98,Tbl_Fuel_Settings,7,0),VLOOKUP($H98,INDIRECT("Ref_EF_Public_Transport"&amp;"_"&amp;$D98),12,0)))))))</f>
        <v>#REF!</v>
      </c>
      <c r="AH98" s="60" t="str">
        <f t="array" ref="AH98">INDEX(Ref_Master_Unit_Table,MATCH($W98,REF_To_Unit,0),MATCH('Reference - Lookup and Unit'!$A$11,Ref_From_Units,0))</f>
        <v>#REF!</v>
      </c>
      <c r="AI98" s="60" t="str">
        <f t="array" ref="AI98">INDEX(Ref_Master_Unit_Table,MATCH(IF(AND($D98="UK",$G98="Vehicle Distance (e.g. Road Transport)"),$L98,IF(ISBLANK($O98),$L98,$O98)),Ref_From_Units,0),MATCH($X98,REF_To_Unit,0))</f>
        <v>#N/A</v>
      </c>
      <c r="AJ98" s="60" t="str">
        <f t="array" ref="AJ98">INDEX(Ref_Master_Unit_Table,MATCH($Z98,REF_To_Unit,0),MATCH('Reference - Lookup and Unit'!$A$11,Ref_From_Units,0))</f>
        <v>#REF!</v>
      </c>
      <c r="AK98" s="60" t="str">
        <f t="array" ref="AK98">INDEX(Ref_Master_Unit_Table,MATCH(IF(AND($D98="UK",$G98="Vehicle Distance (e.g. Road Transport)"),$L98,IF(ISBLANK($O98),$L98,$O98)),Ref_From_Units,0),MATCH($AA98,REF_To_Unit,0))</f>
        <v>#N/A</v>
      </c>
      <c r="AL98" s="60" t="str">
        <f t="array" ref="AL98">INDEX(Ref_Master_Unit_Table,MATCH($AC98,REF_To_Unit,0),MATCH('Reference - Lookup and Unit'!$A$11,Ref_From_Units,0))</f>
        <v>#REF!</v>
      </c>
      <c r="AM98" s="60" t="str">
        <f t="array" ref="AM98">INDEX(Ref_Master_Unit_Table,MATCH(IF(OR($G98="Fuel Use",$G98="Custom Fuel"),$O98,$L98),Ref_From_Units,0),MATCH($AD98,REF_To_Unit,0))</f>
        <v>#N/A</v>
      </c>
      <c r="AN98" s="60" t="str">
        <f t="array" ref="AN98">INDEX(Ref_Master_Unit_Table,MATCH($AF98,REF_To_Unit,0),MATCH('Reference - Lookup and Unit'!$A$11,Ref_From_Units,0))</f>
        <v>#REF!</v>
      </c>
      <c r="AO98" s="60" t="str">
        <f t="array" ref="AO98">INDEX(Ref_Master_Unit_Table,MATCH(IF(OR($G98="Fuel Use",$G98="Custom Fuel"),$O98,$L98),Ref_From_Units,0),MATCH($AD98,REF_To_Unit,0))</f>
        <v>#N/A</v>
      </c>
      <c r="AP98" s="60" t="str">
        <f>VLOOKUP("CO2",INDIRECT(IF(Setting_IPCC_GWP_VERSION="1995 IPCC Second Assessment Report (SAR)","Ref_EF_IPCC_GWP_95",IF(Setting_IPCC_GWP_VERSION="2001 IPCC Third Assessment Report (TAR)","Ref_EF_IPCC_GWP_2001","Ref_EF_IPCC_GWP_2007"))),2,0)</f>
        <v>1.0000000000</v>
      </c>
      <c r="AQ9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8" s="61" t="str">
        <f>VLOOKUP("Biofuel CO2",INDIRECT(IF(Setting_IPCC_GWP_VERSION="1995 IPCC Second Assessment Report (SAR)","Ref_EF_IPCC_GWP_95",IF(Setting_IPCC_GWP_VERSION="2001 IPCC Third Assessment Report (TAR)","Ref_EF_IPCC_GWP_2001","Ref_EF_IPCC_GWP_2007"))),2,0)</f>
        <v>1.0000000000</v>
      </c>
      <c r="AT98" s="62" t="str">
        <f t="shared" si="6"/>
        <v>Ref_DD_vehicle_Passenger_</v>
      </c>
      <c r="AU98" s="62" t="str">
        <f t="shared" si="7"/>
        <v>#REF!</v>
      </c>
      <c r="AV98" s="62" t="str">
        <f t="shared" si="8"/>
        <v>#REF!</v>
      </c>
      <c r="AW98" s="62" t="str">
        <f t="shared" si="9"/>
        <v>#REF!</v>
      </c>
      <c r="AX98" s="62" t="str">
        <f t="shared" si="10"/>
        <v>#REF!</v>
      </c>
      <c r="AY98" s="62" t="str">
        <f t="shared" si="11"/>
        <v>FALSE</v>
      </c>
      <c r="AZ98" s="62" t="str">
        <f t="shared" si="12"/>
        <v/>
      </c>
      <c r="BA98" s="62" t="str">
        <f t="shared" si="13"/>
        <v/>
      </c>
      <c r="BB98" s="62" t="str">
        <f t="shared" si="14"/>
        <v/>
      </c>
      <c r="BC98" s="62" t="str">
        <f t="shared" si="15"/>
        <v/>
      </c>
      <c r="BD98" s="62" t="str">
        <f t="shared" si="16"/>
        <v/>
      </c>
      <c r="BE98" s="62" t="str">
        <f t="shared" si="17"/>
        <v/>
      </c>
      <c r="BF98" s="62" t="str">
        <f t="shared" si="18"/>
        <v/>
      </c>
      <c r="BG98" s="62" t="str">
        <f t="shared" si="19"/>
        <v/>
      </c>
      <c r="BH98" s="62" t="str">
        <f t="shared" si="20"/>
        <v/>
      </c>
      <c r="BI98" s="62" t="str">
        <f t="shared" si="21"/>
        <v/>
      </c>
      <c r="BJ98" s="62" t="str">
        <f t="shared" si="22"/>
        <v/>
      </c>
      <c r="BK98" s="62" t="str">
        <f t="shared" si="23"/>
        <v/>
      </c>
      <c r="BL98" s="62" t="str">
        <f t="shared" si="24"/>
        <v/>
      </c>
      <c r="BM98" s="63" t="str">
        <f t="shared" si="25"/>
        <v/>
      </c>
      <c r="BN98" s="62" t="str">
        <f t="shared" si="26"/>
        <v/>
      </c>
      <c r="BO98" s="62" t="str">
        <f t="shared" si="27"/>
        <v/>
      </c>
      <c r="BP98" s="62" t="str">
        <f t="shared" si="28"/>
        <v/>
      </c>
      <c r="BQ98" s="62" t="str">
        <f t="shared" si="29"/>
        <v/>
      </c>
      <c r="BR98" s="62" t="str">
        <f t="shared" si="30"/>
        <v/>
      </c>
      <c r="BS98" s="62" t="str">
        <f t="shared" si="31"/>
        <v/>
      </c>
      <c r="BT98" s="62" t="str">
        <f t="shared" si="32"/>
        <v/>
      </c>
      <c r="BU98" s="62" t="str">
        <f t="shared" si="33"/>
        <v/>
      </c>
      <c r="BV98" s="62" t="str">
        <f t="shared" si="34"/>
        <v/>
      </c>
      <c r="BW98" s="62" t="str">
        <f t="shared" si="35"/>
        <v/>
      </c>
      <c r="BX98" s="62" t="str">
        <f t="shared" si="36"/>
        <v/>
      </c>
      <c r="BY98" s="62" t="str">
        <f t="shared" si="37"/>
        <v/>
      </c>
      <c r="BZ98" s="62" t="str">
        <f t="shared" si="38"/>
        <v/>
      </c>
      <c r="CA98" s="62" t="str">
        <f t="shared" si="39"/>
        <v/>
      </c>
      <c r="CB98" s="62" t="str">
        <f t="shared" si="40"/>
        <v/>
      </c>
      <c r="CC98" s="62" t="str">
        <f t="shared" si="41"/>
        <v/>
      </c>
      <c r="CD98" s="62" t="str">
        <f t="shared" si="42"/>
        <v/>
      </c>
      <c r="CE98" s="62" t="str">
        <f t="shared" si="43"/>
        <v/>
      </c>
      <c r="CF98" s="62" t="str">
        <f t="shared" si="44"/>
        <v/>
      </c>
      <c r="CG98" s="62" t="str">
        <f t="shared" si="45"/>
        <v/>
      </c>
      <c r="CH98" s="62" t="str">
        <f t="shared" si="46"/>
        <v/>
      </c>
      <c r="CI98" s="62" t="str">
        <f t="shared" si="47"/>
        <v/>
      </c>
      <c r="CJ98" s="62" t="str">
        <f t="shared" si="48"/>
        <v/>
      </c>
      <c r="CK98" s="62" t="str">
        <f t="shared" si="49"/>
        <v/>
      </c>
      <c r="CL98" s="62" t="str">
        <f t="shared" si="50"/>
        <v/>
      </c>
      <c r="CM98" s="62" t="str">
        <f t="shared" si="51"/>
        <v/>
      </c>
      <c r="CN98" s="62" t="str">
        <f t="shared" si="52"/>
        <v/>
      </c>
      <c r="CO98" s="62" t="str">
        <f t="shared" si="53"/>
        <v/>
      </c>
      <c r="CP98" s="64" t="str">
        <f t="shared" si="54"/>
        <v>Ref_DD_DistanceUnit</v>
      </c>
      <c r="CQ98" s="62" t="str">
        <f t="shared" si="55"/>
        <v/>
      </c>
      <c r="CR98" s="64" t="str">
        <f t="shared" si="56"/>
        <v/>
      </c>
      <c r="CS98" s="65"/>
      <c r="CT98" s="8"/>
      <c r="CU98" s="8"/>
      <c r="CV98" s="8"/>
      <c r="CW98" s="8"/>
      <c r="CX98" s="8"/>
      <c r="CY98" s="8"/>
      <c r="CZ98" s="8"/>
      <c r="DA98" s="8"/>
      <c r="DB98" s="8"/>
      <c r="DC98" s="8"/>
      <c r="DD98" s="8"/>
      <c r="DE98" s="8"/>
      <c r="DF98" s="8"/>
      <c r="DG98" s="8"/>
      <c r="DH98" s="8"/>
      <c r="DI98" s="8"/>
      <c r="DJ98" s="8"/>
      <c r="DK98" s="8"/>
      <c r="DL98" s="8"/>
    </row>
    <row r="99" ht="18.0" customHeight="1">
      <c r="A99" s="8"/>
      <c r="B99" s="87"/>
      <c r="C99" s="79"/>
      <c r="D99" s="79"/>
      <c r="E99" s="79"/>
      <c r="F99" s="79"/>
      <c r="G99" s="79"/>
      <c r="H99" s="79"/>
      <c r="I99" s="80"/>
      <c r="J99" s="80"/>
      <c r="K99" s="80"/>
      <c r="L99" s="79"/>
      <c r="M99" s="79"/>
      <c r="N99" s="80"/>
      <c r="O99" s="79"/>
      <c r="P99" s="81"/>
      <c r="Q99" s="82" t="str">
        <f t="shared" si="1"/>
        <v/>
      </c>
      <c r="R99" s="82" t="str">
        <f t="shared" si="2"/>
        <v/>
      </c>
      <c r="S99" s="82" t="str">
        <f t="shared" si="3"/>
        <v/>
      </c>
      <c r="T99" s="82" t="str">
        <f t="shared" si="4"/>
        <v>0</v>
      </c>
      <c r="U99" s="83" t="str">
        <f t="shared" si="5"/>
        <v/>
      </c>
      <c r="V99" s="60" t="str">
        <f>IF(OR($G99="Fuel Use",$G99="Fuel Use and Vehicle Distance"),VLOOKUP($M99,INDIRECT("Ref_EF_ByFuel"&amp;"_"&amp;$D99),3,0),IF(AND($G99="Vehicle Distance (e.g. Road Transport)",$D99="UK"),VLOOKUP($H99,Ref_EF_Vehicle_Distance_UK,3,0),IF(AND($G99="Vehicle Distance (e.g. Road Transport)",OR($D99="US",$D99="Other")),VLOOKUP($H99,INDIRECT("Ref_EF_Vehicle_Distance"&amp;"_"&amp;$D99),15,0),IF(AND($G99="Vehicle Distance (e.g. Road Transport)",ISBLANK($N99),ISBLANK($O99)),VLOOKUP($H99,INDIRECT("Ref_EF_Vehicle_Distance"&amp;"_"&amp;$D99),15,0),IF($G99="Weight Distance (e.g. Freight Transport)",VLOOKUP($H99,INDIRECT("Ref_EF_Weight_Distance"&amp;"_"&amp;$D99),3,0),IF($G99="Custom Vehicle",VLOOKUP($H99,Tbl_vehical_Settings,2,0),IF($G99="Custom Fuel",VLOOKUP($M99,Tbl_Fuel_Settings,2,0),$AU99)))))))</f>
        <v>#REF!</v>
      </c>
      <c r="W99" s="60" t="str">
        <f>IF(OR($G99="Fuel Use",$G99="Fuel Use and Vehicle Distance"),VLOOKUP($M99,INDIRECT("Ref_EF_ByFuel"&amp;"_"&amp;$D99),5,0),IF(AND($G99="Vehicle Distance (e.g. Road Transport)",$D99="UK"),VLOOKUP($H99,Ref_EF_Vehicle_Distance_UK,5,0),IF(AND($G99="Vehicle Distance (e.g. Road Transport)",OR($D99="US",$D99="Other")),VLOOKUP($H99,INDIRECT("Ref_EF_Vehicle_Distance"&amp;"_"&amp;$D99),17,0),IF(AND($G99="Vehicle Distance (e.g. Road Transport)",ISBLANK($N99),ISBLANK($O99)),VLOOKUP($H99,INDIRECT("Ref_EF_Vehicle_Distance"&amp;"_"&amp;$D99),17,0),IF($G99="Weight Distance (e.g. Freight Transport)",VLOOKUP($H99,INDIRECT("Ref_EF_Weight_Distance"&amp;"_"&amp;$D99),5,0),IF($G99="Custom Vehicle",VLOOKUP($H99,Tbl_vehical_Settings,6,0),IF($G99="Custom Fuel",VLOOKUP($M99,Tbl_Fuel_Settings,6,0),$AV99)))))))</f>
        <v>#REF!</v>
      </c>
      <c r="X99" s="60" t="str">
        <f>IF(OR($G99="Fuel Use",$G99="Fuel Use and Vehicle Distance"),VLOOKUP($M99,INDIRECT("Ref_EF_ByFuel"&amp;"_"&amp;$D99),6,0),IF(AND($G99="Vehicle Distance (e.g. Road Transport)",$D99="UK"),VLOOKUP($H99,Ref_EF_Vehicle_Distance_UK,6,0),IF(AND($G99="Vehicle Distance (e.g. Road Transport)",OR($D99="US",$D99="Other")),VLOOKUP($H99,INDIRECT("Ref_EF_Vehicle_Distance"&amp;"_"&amp;$D99),18,0),IF(AND($G99="Vehicle Distance (e.g. Road Transport)",ISBLANK($N99),ISBLANK($O99)),VLOOKUP($H99,INDIRECT("Ref_EF_Vehicle_Distance"&amp;"_"&amp;$D99),18,0),IF($G99="Weight Distance (e.g. Freight Transport)",VLOOKUP($H99,INDIRECT("Ref_EF_Weight_Distance"&amp;"_"&amp;$D99),6,0),IF($G99="Custom Vehicle",VLOOKUP($H99,Tbl_vehical_Settings,7,0),IF($G99="Custom Fuel",VLOOKUP($M99,Tbl_Fuel_Settings,7,0),$AW99)))))))</f>
        <v>#REF!</v>
      </c>
      <c r="Y99" s="60" t="str">
        <f>IF(OR($G99="Fuel Use",$G99="Fuel Use and Vehicle Distance"),VLOOKUP($M99,INDIRECT("Ref_EF_ByFuel"&amp;"_"&amp;$D99),4,0),IF(AND($G99="Vehicle Distance (e.g. Road Transport)",$D99="UK"),VLOOKUP($H99,Ref_EF_Vehicle_Distance_UK,4,0),IF(AND($G99="Vehicle Distance (e.g. Road Transport)",OR($D99="US",$D99="Other")),VLOOKUP($H99,INDIRECT("Ref_EF_Vehicle_Distance"&amp;"_"&amp;$D99),16,0),IF(AND($G99="Vehicle Distance (e.g. Road Transport)",ISBLANK($N99),ISBLANK($O99)),VLOOKUP($H99,INDIRECT("Ref_EF_Vehicle_Distance"&amp;"_"&amp;$D99),16,0),IF($G99="Weight Distance (e.g. Freight Transport)",VLOOKUP($H99,INDIRECT("Ref_EF_Weight_Distance"&amp;"_"&amp;$D99),4,0),IF($G99="Custom Vehicle",VLOOKUP($H99,Tbl_vehical_Settings,5,0),IF($G99="Custom Fuel",VLOOKUP($M99,Tbl_Fuel_Settings,5,0),$AX99)))))))</f>
        <v>#REF!</v>
      </c>
      <c r="Z99" s="60" t="str">
        <f>IF(OR($G99="Fuel Use",$G99="Fuel Use and Vehicle Distance"),VLOOKUP($M99,INDIRECT("Ref_EF_ByFuel"&amp;"_"&amp;$D99),5,0),IF(AND($G99="Vehicle Distance (e.g. Road Transport)",$D99="UK"),VLOOKUP($H99,Ref_EF_Vehicle_Distance_UK,5,0),IF(AND($G99="Vehicle Distance (e.g. Road Transport)",OR($D99="US",$D99="Other")),VLOOKUP($H99,INDIRECT("Ref_EF_Vehicle_Distance"&amp;"_"&amp;$D99),17,0),IF(AND($G99="Vehicle Distance (e.g. Road Transport)",ISBLANK($N99),ISBLANK($O99)),VLOOKUP($H99,INDIRECT("Ref_EF_Vehicle_Distance"&amp;"_"&amp;$D99),17,0),IF($G99="Weight Distance (e.g. Freight Transport)",VLOOKUP($H99,INDIRECT("Ref_EF_Weight_Distance"&amp;"_"&amp;$D99),5,0),IF($G99="Custom Vehicle",VLOOKUP($H99,Tbl_vehical_Settings,6,0),IF($G99="Custom Fuel",VLOOKUP($M99,Tbl_Fuel_Settings,6,0),$AV99)))))))</f>
        <v>#REF!</v>
      </c>
      <c r="AA99" s="60" t="str">
        <f>IF(OR($G99="Fuel Use",$G99="Fuel Use and Vehicle Distance"),VLOOKUP($M99,INDIRECT("Ref_EF_ByFuel"&amp;"_"&amp;$D99),6,0),IF(AND($G99="Vehicle Distance (e.g. Road Transport)",$D99="UK"),VLOOKUP($H99,Ref_EF_Vehicle_Distance_UK,6,0),IF(AND($G99="Vehicle Distance (e.g. Road Transport)",OR($D99="US",$D99="Other")),VLOOKUP($H99,INDIRECT("Ref_EF_Vehicle_Distance"&amp;"_"&amp;$D99),18,0),IF(AND($G99="Vehicle Distance (e.g. Road Transport)",ISBLANK($N99),ISBLANK($O99)),VLOOKUP($H99,INDIRECT("Ref_EF_Vehicle_Distance"&amp;"_"&amp;$D99),18,0),IF($G99="Weight Distance (e.g. Freight Transport)",VLOOKUP($H99,INDIRECT("Ref_EF_Weight_Distance"&amp;"_"&amp;$D99),6,0),IF($G99="Custom Vehicle",VLOOKUP($H99,Tbl_vehical_Settings,7,0),IF($G99="Custom Fuel",VLOOKUP($M99,Tbl_Fuel_Settings,7,0),$AW99)))))))</f>
        <v>#REF!</v>
      </c>
      <c r="AB99" s="60" t="str">
        <f>IF($G99="Fuel Use",VLOOKUP($H99,INDIRECT("Ref_EF_ByFuel_CH4"&amp;"_"&amp;$D99),3,0),
IF($G99="Fuel Use and Vehicle Distance",VLOOKUP($H99,INDIRECT("Ref_EF_Vehicle_Distance"&amp;"_"&amp;$D99),3,0),IF($G99="Vehicle Distance (e.g. Road Transport)",VLOOKUP($H99,INDIRECT("Ref_EF_Vehicle_Distance"&amp;"_"&amp;$D99),IF($D99="UK",7,3),0),IF($G99="Weight Distance (e.g. Freight Transport)",VLOOKUP(VLOOKUP($H99,INDIRECT("Ref_EF_Weight_Distance"&amp;"_"&amp;$D99),8,0),INDIRECT("Ref_EF_Weight_Distance_CH4"&amp;"_"&amp;$D99),3,0),IF($G99="Custom Vehicle",VLOOKUP($H99,Tbl_vehical_Settings,3,0),IF($G99="Custom Fuel",VLOOKUP($M99,Tbl_Fuel_Settings,3,0),VLOOKUP($H99,INDIRECT("Ref_EF_Public_Transport"&amp;"_"&amp;$D99),7,0)))))))</f>
        <v>#REF!</v>
      </c>
      <c r="AC99" s="60" t="str">
        <f>IF($G99="Fuel Use",VLOOKUP($H99,INDIRECT("Ref_EF_ByFuel_CH4"&amp;"_"&amp;$D99),4,0),
IF($G99="Fuel Use and Vehicle Distance",VLOOKUP($H99,INDIRECT("Ref_EF_Vehicle_Distance"&amp;"_"&amp;$D99),4,0),IF($G99="Vehicle Distance (e.g. Road Transport)",VLOOKUP($H99,INDIRECT("Ref_EF_Vehicle_Distance"&amp;"_"&amp;$D99),IF($D99="UK",8,4),0),IF($G99="Weight Distance (e.g. Freight Transport)",VLOOKUP(VLOOKUP($H99,INDIRECT("Ref_EF_Weight_Distance"&amp;"_"&amp;$D99),8,0),INDIRECT("Ref_EF_Weight_Distance_CH4"&amp;"_"&amp;$D99),4,0),IF($G99="Custom Vehicle",VLOOKUP($H99,Tbl_vehical_Settings,6,0),IF($G99="Custom Fuel",VLOOKUP($M99,Tbl_Fuel_Settings,6,0),VLOOKUP($H99,INDIRECT("Ref_EF_Public_Transport"&amp;"_"&amp;$D99),8,0)))))))</f>
        <v>#REF!</v>
      </c>
      <c r="AD99" s="60" t="str">
        <f>IF($G99="Fuel Use",VLOOKUP($H99,INDIRECT("Ref_EF_ByFuel_CH4"&amp;"_"&amp;$D99),5,0),
IF($G99="Fuel Use and Vehicle Distance",VLOOKUP($H99,INDIRECT("Ref_EF_Vehicle_Distance"&amp;"_"&amp;$D99),5,0),IF($G99="Vehicle Distance (e.g. Road Transport)",VLOOKUP($H99,INDIRECT("Ref_EF_Vehicle_Distance"&amp;"_"&amp;$D99),IF($D99="UK",9,5),0),IF($G99="Weight Distance (e.g. Freight Transport)",VLOOKUP(VLOOKUP($H99,INDIRECT("Ref_EF_Weight_Distance"&amp;"_"&amp;$D99),8,0),INDIRECT("Ref_EF_Weight_Distance_CH4"&amp;"_"&amp;$D99),5,0),IF($G99="Custom Vehicle",VLOOKUP($H99,Tbl_vehical_Settings,7,0),IF($G99="Custom Fuel",VLOOKUP($M99,Tbl_Fuel_Settings,7,0),VLOOKUP($H99,INDIRECT("Ref_EF_Public_Transport"&amp;"_"&amp;$D99),9,0)))))))</f>
        <v>#REF!</v>
      </c>
      <c r="AE99" s="60" t="str">
        <f>IF($G99="Fuel Use",VLOOKUP($H99,INDIRECT("Ref_EF_ByFuel_CH4"&amp;"_"&amp;$D99),6,0),
IF($G99="Fuel Use and Vehicle Distance",VLOOKUP($H99,INDIRECT("Ref_EF_Vehicle_Distance"&amp;"_"&amp;$D99),6,0),IF($G99="Vehicle Distance (e.g. Road Transport)",VLOOKUP($H99,INDIRECT("Ref_EF_Vehicle_Distance"&amp;"_"&amp;$D99),IF($D99="UK",10,6),0),IF($G99="Weight Distance (e.g. Freight Transport)",VLOOKUP(VLOOKUP($H99,INDIRECT("Ref_EF_Weight_Distance"&amp;"_"&amp;$D99),8,0),INDIRECT("Ref_EF_Weight_Distance_CH4"&amp;"_"&amp;$D99),6,0),IF($G99="Custom Vehicle",VLOOKUP($H99,Tbl_vehical_Settings,4,0),IF($G99="Custom Fuel",VLOOKUP($M99,Tbl_Fuel_Settings,4,0),VLOOKUP($H99,INDIRECT("Ref_EF_Public_Transport"&amp;"_"&amp;$D99),10,0)))))))</f>
        <v>#REF!</v>
      </c>
      <c r="AF99" s="60" t="str">
        <f>IF($G99="Fuel Use",VLOOKUP($H99,INDIRECT("Ref_EF_ByFuel_CH4"&amp;"_"&amp;$D99),7,0),
IF($G99="Fuel Use and Vehicle Distance",VLOOKUP($H99,INDIRECT("Ref_EF_Vehicle_Distance"&amp;"_"&amp;$D99),7,0),IF($G99="Vehicle Distance (e.g. Road Transport)",VLOOKUP($H99,INDIRECT("Ref_EF_Vehicle_Distance"&amp;"_"&amp;$D99),IF($D99="UK",11,7),0),IF($G99="Weight Distance (e.g. Freight Transport)",VLOOKUP(VLOOKUP($H99,INDIRECT("Ref_EF_Weight_Distance"&amp;"_"&amp;$D99),8,0),INDIRECT("Ref_EF_Weight_Distance_CH4"&amp;"_"&amp;$D99),7,0),IF($G99="Custom Vehicle",VLOOKUP($H99,Tbl_vehical_Settings,6,0),IF($G99="Custom Fuel",VLOOKUP($M99,Tbl_Fuel_Settings,6,0),VLOOKUP($H99,INDIRECT("Ref_EF_Public_Transport"&amp;"_"&amp;$D99),11,0)))))))</f>
        <v>#REF!</v>
      </c>
      <c r="AG99" s="60" t="str">
        <f>IF($G99="Fuel Use",VLOOKUP($H99,INDIRECT("Ref_EF_ByFuel_CH4"&amp;"_"&amp;$D99),8,0),
IF($G99="Fuel Use and Vehicle Distance",VLOOKUP($H99,INDIRECT("Ref_EF_Vehicle_Distance"&amp;"_"&amp;$D99),8,0),IF($G99="Vehicle Distance (e.g. Road Transport)",VLOOKUP($H99,INDIRECT("Ref_EF_Vehicle_Distance"&amp;"_"&amp;$D99),IF($D99="UK",12,8),0),IF($G99="Weight Distance (e.g. Freight Transport)",VLOOKUP(VLOOKUP($H99,INDIRECT("Ref_EF_Weight_Distance"&amp;"_"&amp;$D99),8,0),INDIRECT("Ref_EF_Weight_Distance_CH4"&amp;"_"&amp;$D99),8,0),IF($G99="Custom Vehicle",VLOOKUP($H99,Tbl_vehical_Settings,7,0),IF($G99="Custom Fuel",VLOOKUP($M99,Tbl_Fuel_Settings,7,0),VLOOKUP($H99,INDIRECT("Ref_EF_Public_Transport"&amp;"_"&amp;$D99),12,0)))))))</f>
        <v>#REF!</v>
      </c>
      <c r="AH99" s="60" t="str">
        <f t="array" ref="AH99">INDEX(Ref_Master_Unit_Table,MATCH($W99,REF_To_Unit,0),MATCH('Reference - Lookup and Unit'!$A$11,Ref_From_Units,0))</f>
        <v>#REF!</v>
      </c>
      <c r="AI99" s="60" t="str">
        <f t="array" ref="AI99">INDEX(Ref_Master_Unit_Table,MATCH(IF(AND($D99="UK",$G99="Vehicle Distance (e.g. Road Transport)"),$L99,IF(ISBLANK($O99),$L99,$O99)),Ref_From_Units,0),MATCH($X99,REF_To_Unit,0))</f>
        <v>#N/A</v>
      </c>
      <c r="AJ99" s="60" t="str">
        <f t="array" ref="AJ99">INDEX(Ref_Master_Unit_Table,MATCH($Z99,REF_To_Unit,0),MATCH('Reference - Lookup and Unit'!$A$11,Ref_From_Units,0))</f>
        <v>#REF!</v>
      </c>
      <c r="AK99" s="60" t="str">
        <f t="array" ref="AK99">INDEX(Ref_Master_Unit_Table,MATCH(IF(AND($D99="UK",$G99="Vehicle Distance (e.g. Road Transport)"),$L99,IF(ISBLANK($O99),$L99,$O99)),Ref_From_Units,0),MATCH($AA99,REF_To_Unit,0))</f>
        <v>#N/A</v>
      </c>
      <c r="AL99" s="60" t="str">
        <f t="array" ref="AL99">INDEX(Ref_Master_Unit_Table,MATCH($AC99,REF_To_Unit,0),MATCH('Reference - Lookup and Unit'!$A$11,Ref_From_Units,0))</f>
        <v>#REF!</v>
      </c>
      <c r="AM99" s="60" t="str">
        <f t="array" ref="AM99">INDEX(Ref_Master_Unit_Table,MATCH(IF(OR($G99="Fuel Use",$G99="Custom Fuel"),$O99,$L99),Ref_From_Units,0),MATCH($AD99,REF_To_Unit,0))</f>
        <v>#N/A</v>
      </c>
      <c r="AN99" s="60" t="str">
        <f t="array" ref="AN99">INDEX(Ref_Master_Unit_Table,MATCH($AF99,REF_To_Unit,0),MATCH('Reference - Lookup and Unit'!$A$11,Ref_From_Units,0))</f>
        <v>#REF!</v>
      </c>
      <c r="AO99" s="60" t="str">
        <f t="array" ref="AO99">INDEX(Ref_Master_Unit_Table,MATCH(IF(OR($G99="Fuel Use",$G99="Custom Fuel"),$O99,$L99),Ref_From_Units,0),MATCH($AD99,REF_To_Unit,0))</f>
        <v>#N/A</v>
      </c>
      <c r="AP99" s="60" t="str">
        <f>VLOOKUP("CO2",INDIRECT(IF(Setting_IPCC_GWP_VERSION="1995 IPCC Second Assessment Report (SAR)","Ref_EF_IPCC_GWP_95",IF(Setting_IPCC_GWP_VERSION="2001 IPCC Third Assessment Report (TAR)","Ref_EF_IPCC_GWP_2001","Ref_EF_IPCC_GWP_2007"))),2,0)</f>
        <v>1.0000000000</v>
      </c>
      <c r="AQ9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9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99" s="61" t="str">
        <f>VLOOKUP("Biofuel CO2",INDIRECT(IF(Setting_IPCC_GWP_VERSION="1995 IPCC Second Assessment Report (SAR)","Ref_EF_IPCC_GWP_95",IF(Setting_IPCC_GWP_VERSION="2001 IPCC Third Assessment Report (TAR)","Ref_EF_IPCC_GWP_2001","Ref_EF_IPCC_GWP_2007"))),2,0)</f>
        <v>1.0000000000</v>
      </c>
      <c r="AT99" s="62" t="str">
        <f t="shared" si="6"/>
        <v>Ref_DD_vehicle_Passenger_</v>
      </c>
      <c r="AU99" s="62" t="str">
        <f t="shared" si="7"/>
        <v>#REF!</v>
      </c>
      <c r="AV99" s="62" t="str">
        <f t="shared" si="8"/>
        <v>#REF!</v>
      </c>
      <c r="AW99" s="62" t="str">
        <f t="shared" si="9"/>
        <v>#REF!</v>
      </c>
      <c r="AX99" s="62" t="str">
        <f t="shared" si="10"/>
        <v>#REF!</v>
      </c>
      <c r="AY99" s="62" t="str">
        <f t="shared" si="11"/>
        <v>FALSE</v>
      </c>
      <c r="AZ99" s="62" t="str">
        <f t="shared" si="12"/>
        <v/>
      </c>
      <c r="BA99" s="62" t="str">
        <f t="shared" si="13"/>
        <v/>
      </c>
      <c r="BB99" s="62" t="str">
        <f t="shared" si="14"/>
        <v/>
      </c>
      <c r="BC99" s="62" t="str">
        <f t="shared" si="15"/>
        <v/>
      </c>
      <c r="BD99" s="62" t="str">
        <f t="shared" si="16"/>
        <v/>
      </c>
      <c r="BE99" s="62" t="str">
        <f t="shared" si="17"/>
        <v/>
      </c>
      <c r="BF99" s="62" t="str">
        <f t="shared" si="18"/>
        <v/>
      </c>
      <c r="BG99" s="62" t="str">
        <f t="shared" si="19"/>
        <v/>
      </c>
      <c r="BH99" s="62" t="str">
        <f t="shared" si="20"/>
        <v/>
      </c>
      <c r="BI99" s="62" t="str">
        <f t="shared" si="21"/>
        <v/>
      </c>
      <c r="BJ99" s="62" t="str">
        <f t="shared" si="22"/>
        <v/>
      </c>
      <c r="BK99" s="62" t="str">
        <f t="shared" si="23"/>
        <v/>
      </c>
      <c r="BL99" s="62" t="str">
        <f t="shared" si="24"/>
        <v/>
      </c>
      <c r="BM99" s="63" t="str">
        <f t="shared" si="25"/>
        <v/>
      </c>
      <c r="BN99" s="62" t="str">
        <f t="shared" si="26"/>
        <v/>
      </c>
      <c r="BO99" s="62" t="str">
        <f t="shared" si="27"/>
        <v/>
      </c>
      <c r="BP99" s="62" t="str">
        <f t="shared" si="28"/>
        <v/>
      </c>
      <c r="BQ99" s="62" t="str">
        <f t="shared" si="29"/>
        <v/>
      </c>
      <c r="BR99" s="62" t="str">
        <f t="shared" si="30"/>
        <v/>
      </c>
      <c r="BS99" s="62" t="str">
        <f t="shared" si="31"/>
        <v/>
      </c>
      <c r="BT99" s="62" t="str">
        <f t="shared" si="32"/>
        <v/>
      </c>
      <c r="BU99" s="62" t="str">
        <f t="shared" si="33"/>
        <v/>
      </c>
      <c r="BV99" s="62" t="str">
        <f t="shared" si="34"/>
        <v/>
      </c>
      <c r="BW99" s="62" t="str">
        <f t="shared" si="35"/>
        <v/>
      </c>
      <c r="BX99" s="62" t="str">
        <f t="shared" si="36"/>
        <v/>
      </c>
      <c r="BY99" s="62" t="str">
        <f t="shared" si="37"/>
        <v/>
      </c>
      <c r="BZ99" s="62" t="str">
        <f t="shared" si="38"/>
        <v/>
      </c>
      <c r="CA99" s="62" t="str">
        <f t="shared" si="39"/>
        <v/>
      </c>
      <c r="CB99" s="62" t="str">
        <f t="shared" si="40"/>
        <v/>
      </c>
      <c r="CC99" s="62" t="str">
        <f t="shared" si="41"/>
        <v/>
      </c>
      <c r="CD99" s="62" t="str">
        <f t="shared" si="42"/>
        <v/>
      </c>
      <c r="CE99" s="62" t="str">
        <f t="shared" si="43"/>
        <v/>
      </c>
      <c r="CF99" s="62" t="str">
        <f t="shared" si="44"/>
        <v/>
      </c>
      <c r="CG99" s="62" t="str">
        <f t="shared" si="45"/>
        <v/>
      </c>
      <c r="CH99" s="62" t="str">
        <f t="shared" si="46"/>
        <v/>
      </c>
      <c r="CI99" s="62" t="str">
        <f t="shared" si="47"/>
        <v/>
      </c>
      <c r="CJ99" s="62" t="str">
        <f t="shared" si="48"/>
        <v/>
      </c>
      <c r="CK99" s="62" t="str">
        <f t="shared" si="49"/>
        <v/>
      </c>
      <c r="CL99" s="62" t="str">
        <f t="shared" si="50"/>
        <v/>
      </c>
      <c r="CM99" s="62" t="str">
        <f t="shared" si="51"/>
        <v/>
      </c>
      <c r="CN99" s="62" t="str">
        <f t="shared" si="52"/>
        <v/>
      </c>
      <c r="CO99" s="62" t="str">
        <f t="shared" si="53"/>
        <v/>
      </c>
      <c r="CP99" s="64" t="str">
        <f t="shared" si="54"/>
        <v>Ref_DD_DistanceUnit</v>
      </c>
      <c r="CQ99" s="62" t="str">
        <f t="shared" si="55"/>
        <v/>
      </c>
      <c r="CR99" s="64" t="str">
        <f t="shared" si="56"/>
        <v/>
      </c>
      <c r="CS99" s="65"/>
      <c r="CT99" s="8"/>
      <c r="CU99" s="8"/>
      <c r="CV99" s="8"/>
      <c r="CW99" s="8"/>
      <c r="CX99" s="8"/>
      <c r="CY99" s="8"/>
      <c r="CZ99" s="8"/>
      <c r="DA99" s="8"/>
      <c r="DB99" s="8"/>
      <c r="DC99" s="8"/>
      <c r="DD99" s="8"/>
      <c r="DE99" s="8"/>
      <c r="DF99" s="8"/>
      <c r="DG99" s="8"/>
      <c r="DH99" s="8"/>
      <c r="DI99" s="8"/>
      <c r="DJ99" s="8"/>
      <c r="DK99" s="8"/>
      <c r="DL99" s="8"/>
    </row>
    <row r="100" ht="18.0" customHeight="1">
      <c r="A100" s="8"/>
      <c r="B100" s="87"/>
      <c r="C100" s="79"/>
      <c r="D100" s="79"/>
      <c r="E100" s="79"/>
      <c r="F100" s="79"/>
      <c r="G100" s="79"/>
      <c r="H100" s="79"/>
      <c r="I100" s="80"/>
      <c r="J100" s="80"/>
      <c r="K100" s="80"/>
      <c r="L100" s="79"/>
      <c r="M100" s="79"/>
      <c r="N100" s="80"/>
      <c r="O100" s="79"/>
      <c r="P100" s="81"/>
      <c r="Q100" s="82" t="str">
        <f t="shared" si="1"/>
        <v/>
      </c>
      <c r="R100" s="82" t="str">
        <f t="shared" si="2"/>
        <v/>
      </c>
      <c r="S100" s="82" t="str">
        <f t="shared" si="3"/>
        <v/>
      </c>
      <c r="T100" s="82" t="str">
        <f t="shared" si="4"/>
        <v>0</v>
      </c>
      <c r="U100" s="83" t="str">
        <f t="shared" si="5"/>
        <v/>
      </c>
      <c r="V100" s="60" t="str">
        <f>IF(OR($G100="Fuel Use",$G100="Fuel Use and Vehicle Distance"),VLOOKUP($M100,INDIRECT("Ref_EF_ByFuel"&amp;"_"&amp;$D100),3,0),IF(AND($G100="Vehicle Distance (e.g. Road Transport)",$D100="UK"),VLOOKUP($H100,Ref_EF_Vehicle_Distance_UK,3,0),IF(AND($G100="Vehicle Distance (e.g. Road Transport)",OR($D100="US",$D100="Other")),VLOOKUP($H100,INDIRECT("Ref_EF_Vehicle_Distance"&amp;"_"&amp;$D100),15,0),IF(AND($G100="Vehicle Distance (e.g. Road Transport)",ISBLANK($N100),ISBLANK($O100)),VLOOKUP($H100,INDIRECT("Ref_EF_Vehicle_Distance"&amp;"_"&amp;$D100),15,0),IF($G100="Weight Distance (e.g. Freight Transport)",VLOOKUP($H100,INDIRECT("Ref_EF_Weight_Distance"&amp;"_"&amp;$D100),3,0),IF($G100="Custom Vehicle",VLOOKUP($H100,Tbl_vehical_Settings,2,0),IF($G100="Custom Fuel",VLOOKUP($M100,Tbl_Fuel_Settings,2,0),$AU100)))))))</f>
        <v>#REF!</v>
      </c>
      <c r="W100" s="60" t="str">
        <f>IF(OR($G100="Fuel Use",$G100="Fuel Use and Vehicle Distance"),VLOOKUP($M100,INDIRECT("Ref_EF_ByFuel"&amp;"_"&amp;$D100),5,0),IF(AND($G100="Vehicle Distance (e.g. Road Transport)",$D100="UK"),VLOOKUP($H100,Ref_EF_Vehicle_Distance_UK,5,0),IF(AND($G100="Vehicle Distance (e.g. Road Transport)",OR($D100="US",$D100="Other")),VLOOKUP($H100,INDIRECT("Ref_EF_Vehicle_Distance"&amp;"_"&amp;$D100),17,0),IF(AND($G100="Vehicle Distance (e.g. Road Transport)",ISBLANK($N100),ISBLANK($O100)),VLOOKUP($H100,INDIRECT("Ref_EF_Vehicle_Distance"&amp;"_"&amp;$D100),17,0),IF($G100="Weight Distance (e.g. Freight Transport)",VLOOKUP($H100,INDIRECT("Ref_EF_Weight_Distance"&amp;"_"&amp;$D100),5,0),IF($G100="Custom Vehicle",VLOOKUP($H100,Tbl_vehical_Settings,6,0),IF($G100="Custom Fuel",VLOOKUP($M100,Tbl_Fuel_Settings,6,0),$AV100)))))))</f>
        <v>#REF!</v>
      </c>
      <c r="X100" s="60" t="str">
        <f>IF(OR($G100="Fuel Use",$G100="Fuel Use and Vehicle Distance"),VLOOKUP($M100,INDIRECT("Ref_EF_ByFuel"&amp;"_"&amp;$D100),6,0),IF(AND($G100="Vehicle Distance (e.g. Road Transport)",$D100="UK"),VLOOKUP($H100,Ref_EF_Vehicle_Distance_UK,6,0),IF(AND($G100="Vehicle Distance (e.g. Road Transport)",OR($D100="US",$D100="Other")),VLOOKUP($H100,INDIRECT("Ref_EF_Vehicle_Distance"&amp;"_"&amp;$D100),18,0),IF(AND($G100="Vehicle Distance (e.g. Road Transport)",ISBLANK($N100),ISBLANK($O100)),VLOOKUP($H100,INDIRECT("Ref_EF_Vehicle_Distance"&amp;"_"&amp;$D100),18,0),IF($G100="Weight Distance (e.g. Freight Transport)",VLOOKUP($H100,INDIRECT("Ref_EF_Weight_Distance"&amp;"_"&amp;$D100),6,0),IF($G100="Custom Vehicle",VLOOKUP($H100,Tbl_vehical_Settings,7,0),IF($G100="Custom Fuel",VLOOKUP($M100,Tbl_Fuel_Settings,7,0),$AW100)))))))</f>
        <v>#REF!</v>
      </c>
      <c r="Y100" s="60" t="str">
        <f>IF(OR($G100="Fuel Use",$G100="Fuel Use and Vehicle Distance"),VLOOKUP($M100,INDIRECT("Ref_EF_ByFuel"&amp;"_"&amp;$D100),4,0),IF(AND($G100="Vehicle Distance (e.g. Road Transport)",$D100="UK"),VLOOKUP($H100,Ref_EF_Vehicle_Distance_UK,4,0),IF(AND($G100="Vehicle Distance (e.g. Road Transport)",OR($D100="US",$D100="Other")),VLOOKUP($H100,INDIRECT("Ref_EF_Vehicle_Distance"&amp;"_"&amp;$D100),16,0),IF(AND($G100="Vehicle Distance (e.g. Road Transport)",ISBLANK($N100),ISBLANK($O100)),VLOOKUP($H100,INDIRECT("Ref_EF_Vehicle_Distance"&amp;"_"&amp;$D100),16,0),IF($G100="Weight Distance (e.g. Freight Transport)",VLOOKUP($H100,INDIRECT("Ref_EF_Weight_Distance"&amp;"_"&amp;$D100),4,0),IF($G100="Custom Vehicle",VLOOKUP($H100,Tbl_vehical_Settings,5,0),IF($G100="Custom Fuel",VLOOKUP($M100,Tbl_Fuel_Settings,5,0),$AX100)))))))</f>
        <v>#REF!</v>
      </c>
      <c r="Z100" s="60" t="str">
        <f>IF(OR($G100="Fuel Use",$G100="Fuel Use and Vehicle Distance"),VLOOKUP($M100,INDIRECT("Ref_EF_ByFuel"&amp;"_"&amp;$D100),5,0),IF(AND($G100="Vehicle Distance (e.g. Road Transport)",$D100="UK"),VLOOKUP($H100,Ref_EF_Vehicle_Distance_UK,5,0),IF(AND($G100="Vehicle Distance (e.g. Road Transport)",OR($D100="US",$D100="Other")),VLOOKUP($H100,INDIRECT("Ref_EF_Vehicle_Distance"&amp;"_"&amp;$D100),17,0),IF(AND($G100="Vehicle Distance (e.g. Road Transport)",ISBLANK($N100),ISBLANK($O100)),VLOOKUP($H100,INDIRECT("Ref_EF_Vehicle_Distance"&amp;"_"&amp;$D100),17,0),IF($G100="Weight Distance (e.g. Freight Transport)",VLOOKUP($H100,INDIRECT("Ref_EF_Weight_Distance"&amp;"_"&amp;$D100),5,0),IF($G100="Custom Vehicle",VLOOKUP($H100,Tbl_vehical_Settings,6,0),IF($G100="Custom Fuel",VLOOKUP($M100,Tbl_Fuel_Settings,6,0),$AV100)))))))</f>
        <v>#REF!</v>
      </c>
      <c r="AA100" s="60" t="str">
        <f>IF(OR($G100="Fuel Use",$G100="Fuel Use and Vehicle Distance"),VLOOKUP($M100,INDIRECT("Ref_EF_ByFuel"&amp;"_"&amp;$D100),6,0),IF(AND($G100="Vehicle Distance (e.g. Road Transport)",$D100="UK"),VLOOKUP($H100,Ref_EF_Vehicle_Distance_UK,6,0),IF(AND($G100="Vehicle Distance (e.g. Road Transport)",OR($D100="US",$D100="Other")),VLOOKUP($H100,INDIRECT("Ref_EF_Vehicle_Distance"&amp;"_"&amp;$D100),18,0),IF(AND($G100="Vehicle Distance (e.g. Road Transport)",ISBLANK($N100),ISBLANK($O100)),VLOOKUP($H100,INDIRECT("Ref_EF_Vehicle_Distance"&amp;"_"&amp;$D100),18,0),IF($G100="Weight Distance (e.g. Freight Transport)",VLOOKUP($H100,INDIRECT("Ref_EF_Weight_Distance"&amp;"_"&amp;$D100),6,0),IF($G100="Custom Vehicle",VLOOKUP($H100,Tbl_vehical_Settings,7,0),IF($G100="Custom Fuel",VLOOKUP($M100,Tbl_Fuel_Settings,7,0),$AW100)))))))</f>
        <v>#REF!</v>
      </c>
      <c r="AB100" s="60" t="str">
        <f>IF($G100="Fuel Use",VLOOKUP($H100,INDIRECT("Ref_EF_ByFuel_CH4"&amp;"_"&amp;$D100),3,0),
IF($G100="Fuel Use and Vehicle Distance",VLOOKUP($H100,INDIRECT("Ref_EF_Vehicle_Distance"&amp;"_"&amp;$D100),3,0),IF($G100="Vehicle Distance (e.g. Road Transport)",VLOOKUP($H100,INDIRECT("Ref_EF_Vehicle_Distance"&amp;"_"&amp;$D100),IF($D100="UK",7,3),0),IF($G100="Weight Distance (e.g. Freight Transport)",VLOOKUP(VLOOKUP($H100,INDIRECT("Ref_EF_Weight_Distance"&amp;"_"&amp;$D100),8,0),INDIRECT("Ref_EF_Weight_Distance_CH4"&amp;"_"&amp;$D100),3,0),IF($G100="Custom Vehicle",VLOOKUP($H100,Tbl_vehical_Settings,3,0),IF($G100="Custom Fuel",VLOOKUP($M100,Tbl_Fuel_Settings,3,0),VLOOKUP($H100,INDIRECT("Ref_EF_Public_Transport"&amp;"_"&amp;$D100),7,0)))))))</f>
        <v>#REF!</v>
      </c>
      <c r="AC100" s="60" t="str">
        <f>IF($G100="Fuel Use",VLOOKUP($H100,INDIRECT("Ref_EF_ByFuel_CH4"&amp;"_"&amp;$D100),4,0),
IF($G100="Fuel Use and Vehicle Distance",VLOOKUP($H100,INDIRECT("Ref_EF_Vehicle_Distance"&amp;"_"&amp;$D100),4,0),IF($G100="Vehicle Distance (e.g. Road Transport)",VLOOKUP($H100,INDIRECT("Ref_EF_Vehicle_Distance"&amp;"_"&amp;$D100),IF($D100="UK",8,4),0),IF($G100="Weight Distance (e.g. Freight Transport)",VLOOKUP(VLOOKUP($H100,INDIRECT("Ref_EF_Weight_Distance"&amp;"_"&amp;$D100),8,0),INDIRECT("Ref_EF_Weight_Distance_CH4"&amp;"_"&amp;$D100),4,0),IF($G100="Custom Vehicle",VLOOKUP($H100,Tbl_vehical_Settings,6,0),IF($G100="Custom Fuel",VLOOKUP($M100,Tbl_Fuel_Settings,6,0),VLOOKUP($H100,INDIRECT("Ref_EF_Public_Transport"&amp;"_"&amp;$D100),8,0)))))))</f>
        <v>#REF!</v>
      </c>
      <c r="AD100" s="60" t="str">
        <f>IF($G100="Fuel Use",VLOOKUP($H100,INDIRECT("Ref_EF_ByFuel_CH4"&amp;"_"&amp;$D100),5,0),
IF($G100="Fuel Use and Vehicle Distance",VLOOKUP($H100,INDIRECT("Ref_EF_Vehicle_Distance"&amp;"_"&amp;$D100),5,0),IF($G100="Vehicle Distance (e.g. Road Transport)",VLOOKUP($H100,INDIRECT("Ref_EF_Vehicle_Distance"&amp;"_"&amp;$D100),IF($D100="UK",9,5),0),IF($G100="Weight Distance (e.g. Freight Transport)",VLOOKUP(VLOOKUP($H100,INDIRECT("Ref_EF_Weight_Distance"&amp;"_"&amp;$D100),8,0),INDIRECT("Ref_EF_Weight_Distance_CH4"&amp;"_"&amp;$D100),5,0),IF($G100="Custom Vehicle",VLOOKUP($H100,Tbl_vehical_Settings,7,0),IF($G100="Custom Fuel",VLOOKUP($M100,Tbl_Fuel_Settings,7,0),VLOOKUP($H100,INDIRECT("Ref_EF_Public_Transport"&amp;"_"&amp;$D100),9,0)))))))</f>
        <v>#REF!</v>
      </c>
      <c r="AE100" s="60" t="str">
        <f>IF($G100="Fuel Use",VLOOKUP($H100,INDIRECT("Ref_EF_ByFuel_CH4"&amp;"_"&amp;$D100),6,0),
IF($G100="Fuel Use and Vehicle Distance",VLOOKUP($H100,INDIRECT("Ref_EF_Vehicle_Distance"&amp;"_"&amp;$D100),6,0),IF($G100="Vehicle Distance (e.g. Road Transport)",VLOOKUP($H100,INDIRECT("Ref_EF_Vehicle_Distance"&amp;"_"&amp;$D100),IF($D100="UK",10,6),0),IF($G100="Weight Distance (e.g. Freight Transport)",VLOOKUP(VLOOKUP($H100,INDIRECT("Ref_EF_Weight_Distance"&amp;"_"&amp;$D100),8,0),INDIRECT("Ref_EF_Weight_Distance_CH4"&amp;"_"&amp;$D100),6,0),IF($G100="Custom Vehicle",VLOOKUP($H100,Tbl_vehical_Settings,4,0),IF($G100="Custom Fuel",VLOOKUP($M100,Tbl_Fuel_Settings,4,0),VLOOKUP($H100,INDIRECT("Ref_EF_Public_Transport"&amp;"_"&amp;$D100),10,0)))))))</f>
        <v>#REF!</v>
      </c>
      <c r="AF100" s="60" t="str">
        <f>IF($G100="Fuel Use",VLOOKUP($H100,INDIRECT("Ref_EF_ByFuel_CH4"&amp;"_"&amp;$D100),7,0),
IF($G100="Fuel Use and Vehicle Distance",VLOOKUP($H100,INDIRECT("Ref_EF_Vehicle_Distance"&amp;"_"&amp;$D100),7,0),IF($G100="Vehicle Distance (e.g. Road Transport)",VLOOKUP($H100,INDIRECT("Ref_EF_Vehicle_Distance"&amp;"_"&amp;$D100),IF($D100="UK",11,7),0),IF($G100="Weight Distance (e.g. Freight Transport)",VLOOKUP(VLOOKUP($H100,INDIRECT("Ref_EF_Weight_Distance"&amp;"_"&amp;$D100),8,0),INDIRECT("Ref_EF_Weight_Distance_CH4"&amp;"_"&amp;$D100),7,0),IF($G100="Custom Vehicle",VLOOKUP($H100,Tbl_vehical_Settings,6,0),IF($G100="Custom Fuel",VLOOKUP($M100,Tbl_Fuel_Settings,6,0),VLOOKUP($H100,INDIRECT("Ref_EF_Public_Transport"&amp;"_"&amp;$D100),11,0)))))))</f>
        <v>#REF!</v>
      </c>
      <c r="AG100" s="60" t="str">
        <f>IF($G100="Fuel Use",VLOOKUP($H100,INDIRECT("Ref_EF_ByFuel_CH4"&amp;"_"&amp;$D100),8,0),
IF($G100="Fuel Use and Vehicle Distance",VLOOKUP($H100,INDIRECT("Ref_EF_Vehicle_Distance"&amp;"_"&amp;$D100),8,0),IF($G100="Vehicle Distance (e.g. Road Transport)",VLOOKUP($H100,INDIRECT("Ref_EF_Vehicle_Distance"&amp;"_"&amp;$D100),IF($D100="UK",12,8),0),IF($G100="Weight Distance (e.g. Freight Transport)",VLOOKUP(VLOOKUP($H100,INDIRECT("Ref_EF_Weight_Distance"&amp;"_"&amp;$D100),8,0),INDIRECT("Ref_EF_Weight_Distance_CH4"&amp;"_"&amp;$D100),8,0),IF($G100="Custom Vehicle",VLOOKUP($H100,Tbl_vehical_Settings,7,0),IF($G100="Custom Fuel",VLOOKUP($M100,Tbl_Fuel_Settings,7,0),VLOOKUP($H100,INDIRECT("Ref_EF_Public_Transport"&amp;"_"&amp;$D100),12,0)))))))</f>
        <v>#REF!</v>
      </c>
      <c r="AH100" s="60" t="str">
        <f t="array" ref="AH100">INDEX(Ref_Master_Unit_Table,MATCH($W100,REF_To_Unit,0),MATCH('Reference - Lookup and Unit'!$A$11,Ref_From_Units,0))</f>
        <v>#REF!</v>
      </c>
      <c r="AI100" s="60" t="str">
        <f t="array" ref="AI100">INDEX(Ref_Master_Unit_Table,MATCH(IF(AND($D100="UK",$G100="Vehicle Distance (e.g. Road Transport)"),$L100,IF(ISBLANK($O100),$L100,$O100)),Ref_From_Units,0),MATCH($X100,REF_To_Unit,0))</f>
        <v>#N/A</v>
      </c>
      <c r="AJ100" s="60" t="str">
        <f t="array" ref="AJ100">INDEX(Ref_Master_Unit_Table,MATCH($Z100,REF_To_Unit,0),MATCH('Reference - Lookup and Unit'!$A$11,Ref_From_Units,0))</f>
        <v>#REF!</v>
      </c>
      <c r="AK100" s="60" t="str">
        <f t="array" ref="AK100">INDEX(Ref_Master_Unit_Table,MATCH(IF(AND($D100="UK",$G100="Vehicle Distance (e.g. Road Transport)"),$L100,IF(ISBLANK($O100),$L100,$O100)),Ref_From_Units,0),MATCH($AA100,REF_To_Unit,0))</f>
        <v>#N/A</v>
      </c>
      <c r="AL100" s="60" t="str">
        <f t="array" ref="AL100">INDEX(Ref_Master_Unit_Table,MATCH($AC100,REF_To_Unit,0),MATCH('Reference - Lookup and Unit'!$A$11,Ref_From_Units,0))</f>
        <v>#REF!</v>
      </c>
      <c r="AM100" s="60" t="str">
        <f t="array" ref="AM100">INDEX(Ref_Master_Unit_Table,MATCH(IF(OR($G100="Fuel Use",$G100="Custom Fuel"),$O100,$L100),Ref_From_Units,0),MATCH($AD100,REF_To_Unit,0))</f>
        <v>#N/A</v>
      </c>
      <c r="AN100" s="60" t="str">
        <f t="array" ref="AN100">INDEX(Ref_Master_Unit_Table,MATCH($AF100,REF_To_Unit,0),MATCH('Reference - Lookup and Unit'!$A$11,Ref_From_Units,0))</f>
        <v>#REF!</v>
      </c>
      <c r="AO100" s="60" t="str">
        <f t="array" ref="AO100">INDEX(Ref_Master_Unit_Table,MATCH(IF(OR($G100="Fuel Use",$G100="Custom Fuel"),$O100,$L100),Ref_From_Units,0),MATCH($AD100,REF_To_Unit,0))</f>
        <v>#N/A</v>
      </c>
      <c r="AP100" s="60" t="str">
        <f>VLOOKUP("CO2",INDIRECT(IF(Setting_IPCC_GWP_VERSION="1995 IPCC Second Assessment Report (SAR)","Ref_EF_IPCC_GWP_95",IF(Setting_IPCC_GWP_VERSION="2001 IPCC Third Assessment Report (TAR)","Ref_EF_IPCC_GWP_2001","Ref_EF_IPCC_GWP_2007"))),2,0)</f>
        <v>1.0000000000</v>
      </c>
      <c r="AQ10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0" s="61" t="str">
        <f>VLOOKUP("Biofuel CO2",INDIRECT(IF(Setting_IPCC_GWP_VERSION="1995 IPCC Second Assessment Report (SAR)","Ref_EF_IPCC_GWP_95",IF(Setting_IPCC_GWP_VERSION="2001 IPCC Third Assessment Report (TAR)","Ref_EF_IPCC_GWP_2001","Ref_EF_IPCC_GWP_2007"))),2,0)</f>
        <v>1.0000000000</v>
      </c>
      <c r="AT100" s="62" t="str">
        <f t="shared" si="6"/>
        <v>Ref_DD_vehicle_Passenger_</v>
      </c>
      <c r="AU100" s="62" t="str">
        <f t="shared" si="7"/>
        <v>#REF!</v>
      </c>
      <c r="AV100" s="62" t="str">
        <f t="shared" si="8"/>
        <v>#REF!</v>
      </c>
      <c r="AW100" s="62" t="str">
        <f t="shared" si="9"/>
        <v>#REF!</v>
      </c>
      <c r="AX100" s="62" t="str">
        <f t="shared" si="10"/>
        <v>#REF!</v>
      </c>
      <c r="AY100" s="62" t="str">
        <f t="shared" si="11"/>
        <v>FALSE</v>
      </c>
      <c r="AZ100" s="62" t="str">
        <f t="shared" si="12"/>
        <v/>
      </c>
      <c r="BA100" s="62" t="str">
        <f t="shared" si="13"/>
        <v/>
      </c>
      <c r="BB100" s="62" t="str">
        <f t="shared" si="14"/>
        <v/>
      </c>
      <c r="BC100" s="62" t="str">
        <f t="shared" si="15"/>
        <v/>
      </c>
      <c r="BD100" s="62" t="str">
        <f t="shared" si="16"/>
        <v/>
      </c>
      <c r="BE100" s="62" t="str">
        <f t="shared" si="17"/>
        <v/>
      </c>
      <c r="BF100" s="62" t="str">
        <f t="shared" si="18"/>
        <v/>
      </c>
      <c r="BG100" s="62" t="str">
        <f t="shared" si="19"/>
        <v/>
      </c>
      <c r="BH100" s="62" t="str">
        <f t="shared" si="20"/>
        <v/>
      </c>
      <c r="BI100" s="62" t="str">
        <f t="shared" si="21"/>
        <v/>
      </c>
      <c r="BJ100" s="62" t="str">
        <f t="shared" si="22"/>
        <v/>
      </c>
      <c r="BK100" s="62" t="str">
        <f t="shared" si="23"/>
        <v/>
      </c>
      <c r="BL100" s="62" t="str">
        <f t="shared" si="24"/>
        <v/>
      </c>
      <c r="BM100" s="63" t="str">
        <f t="shared" si="25"/>
        <v/>
      </c>
      <c r="BN100" s="62" t="str">
        <f t="shared" si="26"/>
        <v/>
      </c>
      <c r="BO100" s="62" t="str">
        <f t="shared" si="27"/>
        <v/>
      </c>
      <c r="BP100" s="62" t="str">
        <f t="shared" si="28"/>
        <v/>
      </c>
      <c r="BQ100" s="62" t="str">
        <f t="shared" si="29"/>
        <v/>
      </c>
      <c r="BR100" s="62" t="str">
        <f t="shared" si="30"/>
        <v/>
      </c>
      <c r="BS100" s="62" t="str">
        <f t="shared" si="31"/>
        <v/>
      </c>
      <c r="BT100" s="62" t="str">
        <f t="shared" si="32"/>
        <v/>
      </c>
      <c r="BU100" s="62" t="str">
        <f t="shared" si="33"/>
        <v/>
      </c>
      <c r="BV100" s="62" t="str">
        <f t="shared" si="34"/>
        <v/>
      </c>
      <c r="BW100" s="62" t="str">
        <f t="shared" si="35"/>
        <v/>
      </c>
      <c r="BX100" s="62" t="str">
        <f t="shared" si="36"/>
        <v/>
      </c>
      <c r="BY100" s="62" t="str">
        <f t="shared" si="37"/>
        <v/>
      </c>
      <c r="BZ100" s="62" t="str">
        <f t="shared" si="38"/>
        <v/>
      </c>
      <c r="CA100" s="62" t="str">
        <f t="shared" si="39"/>
        <v/>
      </c>
      <c r="CB100" s="62" t="str">
        <f t="shared" si="40"/>
        <v/>
      </c>
      <c r="CC100" s="62" t="str">
        <f t="shared" si="41"/>
        <v/>
      </c>
      <c r="CD100" s="62" t="str">
        <f t="shared" si="42"/>
        <v/>
      </c>
      <c r="CE100" s="62" t="str">
        <f t="shared" si="43"/>
        <v/>
      </c>
      <c r="CF100" s="62" t="str">
        <f t="shared" si="44"/>
        <v/>
      </c>
      <c r="CG100" s="62" t="str">
        <f t="shared" si="45"/>
        <v/>
      </c>
      <c r="CH100" s="62" t="str">
        <f t="shared" si="46"/>
        <v/>
      </c>
      <c r="CI100" s="62" t="str">
        <f t="shared" si="47"/>
        <v/>
      </c>
      <c r="CJ100" s="62" t="str">
        <f t="shared" si="48"/>
        <v/>
      </c>
      <c r="CK100" s="62" t="str">
        <f t="shared" si="49"/>
        <v/>
      </c>
      <c r="CL100" s="62" t="str">
        <f t="shared" si="50"/>
        <v/>
      </c>
      <c r="CM100" s="62" t="str">
        <f t="shared" si="51"/>
        <v/>
      </c>
      <c r="CN100" s="62" t="str">
        <f t="shared" si="52"/>
        <v/>
      </c>
      <c r="CO100" s="62" t="str">
        <f t="shared" si="53"/>
        <v/>
      </c>
      <c r="CP100" s="64" t="str">
        <f t="shared" si="54"/>
        <v>Ref_DD_DistanceUnit</v>
      </c>
      <c r="CQ100" s="62" t="str">
        <f t="shared" si="55"/>
        <v/>
      </c>
      <c r="CR100" s="64" t="str">
        <f t="shared" si="56"/>
        <v/>
      </c>
      <c r="CS100" s="65"/>
      <c r="CT100" s="8"/>
      <c r="CU100" s="8"/>
      <c r="CV100" s="8"/>
      <c r="CW100" s="8"/>
      <c r="CX100" s="8"/>
      <c r="CY100" s="8"/>
      <c r="CZ100" s="8"/>
      <c r="DA100" s="8"/>
      <c r="DB100" s="8"/>
      <c r="DC100" s="8"/>
      <c r="DD100" s="8"/>
      <c r="DE100" s="8"/>
      <c r="DF100" s="8"/>
      <c r="DG100" s="8"/>
      <c r="DH100" s="8"/>
      <c r="DI100" s="8"/>
      <c r="DJ100" s="8"/>
      <c r="DK100" s="8"/>
      <c r="DL100" s="8"/>
    </row>
    <row r="101" ht="18.0" customHeight="1">
      <c r="A101" s="8"/>
      <c r="B101" s="87"/>
      <c r="C101" s="79"/>
      <c r="D101" s="79"/>
      <c r="E101" s="79"/>
      <c r="F101" s="79"/>
      <c r="G101" s="79"/>
      <c r="H101" s="79"/>
      <c r="I101" s="80"/>
      <c r="J101" s="80"/>
      <c r="K101" s="80"/>
      <c r="L101" s="79"/>
      <c r="M101" s="79"/>
      <c r="N101" s="80"/>
      <c r="O101" s="79"/>
      <c r="P101" s="81"/>
      <c r="Q101" s="82" t="str">
        <f t="shared" si="1"/>
        <v/>
      </c>
      <c r="R101" s="82" t="str">
        <f t="shared" si="2"/>
        <v/>
      </c>
      <c r="S101" s="82" t="str">
        <f t="shared" si="3"/>
        <v/>
      </c>
      <c r="T101" s="82" t="str">
        <f t="shared" si="4"/>
        <v>0</v>
      </c>
      <c r="U101" s="83" t="str">
        <f t="shared" si="5"/>
        <v/>
      </c>
      <c r="V101" s="60" t="str">
        <f>IF(OR($G101="Fuel Use",$G101="Fuel Use and Vehicle Distance"),VLOOKUP($M101,INDIRECT("Ref_EF_ByFuel"&amp;"_"&amp;$D101),3,0),IF(AND($G101="Vehicle Distance (e.g. Road Transport)",$D101="UK"),VLOOKUP($H101,Ref_EF_Vehicle_Distance_UK,3,0),IF(AND($G101="Vehicle Distance (e.g. Road Transport)",OR($D101="US",$D101="Other")),VLOOKUP($H101,INDIRECT("Ref_EF_Vehicle_Distance"&amp;"_"&amp;$D101),15,0),IF(AND($G101="Vehicle Distance (e.g. Road Transport)",ISBLANK($N101),ISBLANK($O101)),VLOOKUP($H101,INDIRECT("Ref_EF_Vehicle_Distance"&amp;"_"&amp;$D101),15,0),IF($G101="Weight Distance (e.g. Freight Transport)",VLOOKUP($H101,INDIRECT("Ref_EF_Weight_Distance"&amp;"_"&amp;$D101),3,0),IF($G101="Custom Vehicle",VLOOKUP($H101,Tbl_vehical_Settings,2,0),IF($G101="Custom Fuel",VLOOKUP($M101,Tbl_Fuel_Settings,2,0),$AU101)))))))</f>
        <v>#REF!</v>
      </c>
      <c r="W101" s="60" t="str">
        <f>IF(OR($G101="Fuel Use",$G101="Fuel Use and Vehicle Distance"),VLOOKUP($M101,INDIRECT("Ref_EF_ByFuel"&amp;"_"&amp;$D101),5,0),IF(AND($G101="Vehicle Distance (e.g. Road Transport)",$D101="UK"),VLOOKUP($H101,Ref_EF_Vehicle_Distance_UK,5,0),IF(AND($G101="Vehicle Distance (e.g. Road Transport)",OR($D101="US",$D101="Other")),VLOOKUP($H101,INDIRECT("Ref_EF_Vehicle_Distance"&amp;"_"&amp;$D101),17,0),IF(AND($G101="Vehicle Distance (e.g. Road Transport)",ISBLANK($N101),ISBLANK($O101)),VLOOKUP($H101,INDIRECT("Ref_EF_Vehicle_Distance"&amp;"_"&amp;$D101),17,0),IF($G101="Weight Distance (e.g. Freight Transport)",VLOOKUP($H101,INDIRECT("Ref_EF_Weight_Distance"&amp;"_"&amp;$D101),5,0),IF($G101="Custom Vehicle",VLOOKUP($H101,Tbl_vehical_Settings,6,0),IF($G101="Custom Fuel",VLOOKUP($M101,Tbl_Fuel_Settings,6,0),$AV101)))))))</f>
        <v>#REF!</v>
      </c>
      <c r="X101" s="60" t="str">
        <f>IF(OR($G101="Fuel Use",$G101="Fuel Use and Vehicle Distance"),VLOOKUP($M101,INDIRECT("Ref_EF_ByFuel"&amp;"_"&amp;$D101),6,0),IF(AND($G101="Vehicle Distance (e.g. Road Transport)",$D101="UK"),VLOOKUP($H101,Ref_EF_Vehicle_Distance_UK,6,0),IF(AND($G101="Vehicle Distance (e.g. Road Transport)",OR($D101="US",$D101="Other")),VLOOKUP($H101,INDIRECT("Ref_EF_Vehicle_Distance"&amp;"_"&amp;$D101),18,0),IF(AND($G101="Vehicle Distance (e.g. Road Transport)",ISBLANK($N101),ISBLANK($O101)),VLOOKUP($H101,INDIRECT("Ref_EF_Vehicle_Distance"&amp;"_"&amp;$D101),18,0),IF($G101="Weight Distance (e.g. Freight Transport)",VLOOKUP($H101,INDIRECT("Ref_EF_Weight_Distance"&amp;"_"&amp;$D101),6,0),IF($G101="Custom Vehicle",VLOOKUP($H101,Tbl_vehical_Settings,7,0),IF($G101="Custom Fuel",VLOOKUP($M101,Tbl_Fuel_Settings,7,0),$AW101)))))))</f>
        <v>#REF!</v>
      </c>
      <c r="Y101" s="60" t="str">
        <f>IF(OR($G101="Fuel Use",$G101="Fuel Use and Vehicle Distance"),VLOOKUP($M101,INDIRECT("Ref_EF_ByFuel"&amp;"_"&amp;$D101),4,0),IF(AND($G101="Vehicle Distance (e.g. Road Transport)",$D101="UK"),VLOOKUP($H101,Ref_EF_Vehicle_Distance_UK,4,0),IF(AND($G101="Vehicle Distance (e.g. Road Transport)",OR($D101="US",$D101="Other")),VLOOKUP($H101,INDIRECT("Ref_EF_Vehicle_Distance"&amp;"_"&amp;$D101),16,0),IF(AND($G101="Vehicle Distance (e.g. Road Transport)",ISBLANK($N101),ISBLANK($O101)),VLOOKUP($H101,INDIRECT("Ref_EF_Vehicle_Distance"&amp;"_"&amp;$D101),16,0),IF($G101="Weight Distance (e.g. Freight Transport)",VLOOKUP($H101,INDIRECT("Ref_EF_Weight_Distance"&amp;"_"&amp;$D101),4,0),IF($G101="Custom Vehicle",VLOOKUP($H101,Tbl_vehical_Settings,5,0),IF($G101="Custom Fuel",VLOOKUP($M101,Tbl_Fuel_Settings,5,0),$AX101)))))))</f>
        <v>#REF!</v>
      </c>
      <c r="Z101" s="60" t="str">
        <f>IF(OR($G101="Fuel Use",$G101="Fuel Use and Vehicle Distance"),VLOOKUP($M101,INDIRECT("Ref_EF_ByFuel"&amp;"_"&amp;$D101),5,0),IF(AND($G101="Vehicle Distance (e.g. Road Transport)",$D101="UK"),VLOOKUP($H101,Ref_EF_Vehicle_Distance_UK,5,0),IF(AND($G101="Vehicle Distance (e.g. Road Transport)",OR($D101="US",$D101="Other")),VLOOKUP($H101,INDIRECT("Ref_EF_Vehicle_Distance"&amp;"_"&amp;$D101),17,0),IF(AND($G101="Vehicle Distance (e.g. Road Transport)",ISBLANK($N101),ISBLANK($O101)),VLOOKUP($H101,INDIRECT("Ref_EF_Vehicle_Distance"&amp;"_"&amp;$D101),17,0),IF($G101="Weight Distance (e.g. Freight Transport)",VLOOKUP($H101,INDIRECT("Ref_EF_Weight_Distance"&amp;"_"&amp;$D101),5,0),IF($G101="Custom Vehicle",VLOOKUP($H101,Tbl_vehical_Settings,6,0),IF($G101="Custom Fuel",VLOOKUP($M101,Tbl_Fuel_Settings,6,0),$AV101)))))))</f>
        <v>#REF!</v>
      </c>
      <c r="AA101" s="60" t="str">
        <f>IF(OR($G101="Fuel Use",$G101="Fuel Use and Vehicle Distance"),VLOOKUP($M101,INDIRECT("Ref_EF_ByFuel"&amp;"_"&amp;$D101),6,0),IF(AND($G101="Vehicle Distance (e.g. Road Transport)",$D101="UK"),VLOOKUP($H101,Ref_EF_Vehicle_Distance_UK,6,0),IF(AND($G101="Vehicle Distance (e.g. Road Transport)",OR($D101="US",$D101="Other")),VLOOKUP($H101,INDIRECT("Ref_EF_Vehicle_Distance"&amp;"_"&amp;$D101),18,0),IF(AND($G101="Vehicle Distance (e.g. Road Transport)",ISBLANK($N101),ISBLANK($O101)),VLOOKUP($H101,INDIRECT("Ref_EF_Vehicle_Distance"&amp;"_"&amp;$D101),18,0),IF($G101="Weight Distance (e.g. Freight Transport)",VLOOKUP($H101,INDIRECT("Ref_EF_Weight_Distance"&amp;"_"&amp;$D101),6,0),IF($G101="Custom Vehicle",VLOOKUP($H101,Tbl_vehical_Settings,7,0),IF($G101="Custom Fuel",VLOOKUP($M101,Tbl_Fuel_Settings,7,0),$AW101)))))))</f>
        <v>#REF!</v>
      </c>
      <c r="AB101" s="60" t="str">
        <f>IF($G101="Fuel Use",VLOOKUP($H101,INDIRECT("Ref_EF_ByFuel_CH4"&amp;"_"&amp;$D101),3,0),
IF($G101="Fuel Use and Vehicle Distance",VLOOKUP($H101,INDIRECT("Ref_EF_Vehicle_Distance"&amp;"_"&amp;$D101),3,0),IF($G101="Vehicle Distance (e.g. Road Transport)",VLOOKUP($H101,INDIRECT("Ref_EF_Vehicle_Distance"&amp;"_"&amp;$D101),IF($D101="UK",7,3),0),IF($G101="Weight Distance (e.g. Freight Transport)",VLOOKUP(VLOOKUP($H101,INDIRECT("Ref_EF_Weight_Distance"&amp;"_"&amp;$D101),8,0),INDIRECT("Ref_EF_Weight_Distance_CH4"&amp;"_"&amp;$D101),3,0),IF($G101="Custom Vehicle",VLOOKUP($H101,Tbl_vehical_Settings,3,0),IF($G101="Custom Fuel",VLOOKUP($M101,Tbl_Fuel_Settings,3,0),VLOOKUP($H101,INDIRECT("Ref_EF_Public_Transport"&amp;"_"&amp;$D101),7,0)))))))</f>
        <v>#REF!</v>
      </c>
      <c r="AC101" s="60" t="str">
        <f>IF($G101="Fuel Use",VLOOKUP($H101,INDIRECT("Ref_EF_ByFuel_CH4"&amp;"_"&amp;$D101),4,0),
IF($G101="Fuel Use and Vehicle Distance",VLOOKUP($H101,INDIRECT("Ref_EF_Vehicle_Distance"&amp;"_"&amp;$D101),4,0),IF($G101="Vehicle Distance (e.g. Road Transport)",VLOOKUP($H101,INDIRECT("Ref_EF_Vehicle_Distance"&amp;"_"&amp;$D101),IF($D101="UK",8,4),0),IF($G101="Weight Distance (e.g. Freight Transport)",VLOOKUP(VLOOKUP($H101,INDIRECT("Ref_EF_Weight_Distance"&amp;"_"&amp;$D101),8,0),INDIRECT("Ref_EF_Weight_Distance_CH4"&amp;"_"&amp;$D101),4,0),IF($G101="Custom Vehicle",VLOOKUP($H101,Tbl_vehical_Settings,6,0),IF($G101="Custom Fuel",VLOOKUP($M101,Tbl_Fuel_Settings,6,0),VLOOKUP($H101,INDIRECT("Ref_EF_Public_Transport"&amp;"_"&amp;$D101),8,0)))))))</f>
        <v>#REF!</v>
      </c>
      <c r="AD101" s="60" t="str">
        <f>IF($G101="Fuel Use",VLOOKUP($H101,INDIRECT("Ref_EF_ByFuel_CH4"&amp;"_"&amp;$D101),5,0),
IF($G101="Fuel Use and Vehicle Distance",VLOOKUP($H101,INDIRECT("Ref_EF_Vehicle_Distance"&amp;"_"&amp;$D101),5,0),IF($G101="Vehicle Distance (e.g. Road Transport)",VLOOKUP($H101,INDIRECT("Ref_EF_Vehicle_Distance"&amp;"_"&amp;$D101),IF($D101="UK",9,5),0),IF($G101="Weight Distance (e.g. Freight Transport)",VLOOKUP(VLOOKUP($H101,INDIRECT("Ref_EF_Weight_Distance"&amp;"_"&amp;$D101),8,0),INDIRECT("Ref_EF_Weight_Distance_CH4"&amp;"_"&amp;$D101),5,0),IF($G101="Custom Vehicle",VLOOKUP($H101,Tbl_vehical_Settings,7,0),IF($G101="Custom Fuel",VLOOKUP($M101,Tbl_Fuel_Settings,7,0),VLOOKUP($H101,INDIRECT("Ref_EF_Public_Transport"&amp;"_"&amp;$D101),9,0)))))))</f>
        <v>#REF!</v>
      </c>
      <c r="AE101" s="60" t="str">
        <f>IF($G101="Fuel Use",VLOOKUP($H101,INDIRECT("Ref_EF_ByFuel_CH4"&amp;"_"&amp;$D101),6,0),
IF($G101="Fuel Use and Vehicle Distance",VLOOKUP($H101,INDIRECT("Ref_EF_Vehicle_Distance"&amp;"_"&amp;$D101),6,0),IF($G101="Vehicle Distance (e.g. Road Transport)",VLOOKUP($H101,INDIRECT("Ref_EF_Vehicle_Distance"&amp;"_"&amp;$D101),IF($D101="UK",10,6),0),IF($G101="Weight Distance (e.g. Freight Transport)",VLOOKUP(VLOOKUP($H101,INDIRECT("Ref_EF_Weight_Distance"&amp;"_"&amp;$D101),8,0),INDIRECT("Ref_EF_Weight_Distance_CH4"&amp;"_"&amp;$D101),6,0),IF($G101="Custom Vehicle",VLOOKUP($H101,Tbl_vehical_Settings,4,0),IF($G101="Custom Fuel",VLOOKUP($M101,Tbl_Fuel_Settings,4,0),VLOOKUP($H101,INDIRECT("Ref_EF_Public_Transport"&amp;"_"&amp;$D101),10,0)))))))</f>
        <v>#REF!</v>
      </c>
      <c r="AF101" s="60" t="str">
        <f>IF($G101="Fuel Use",VLOOKUP($H101,INDIRECT("Ref_EF_ByFuel_CH4"&amp;"_"&amp;$D101),7,0),
IF($G101="Fuel Use and Vehicle Distance",VLOOKUP($H101,INDIRECT("Ref_EF_Vehicle_Distance"&amp;"_"&amp;$D101),7,0),IF($G101="Vehicle Distance (e.g. Road Transport)",VLOOKUP($H101,INDIRECT("Ref_EF_Vehicle_Distance"&amp;"_"&amp;$D101),IF($D101="UK",11,7),0),IF($G101="Weight Distance (e.g. Freight Transport)",VLOOKUP(VLOOKUP($H101,INDIRECT("Ref_EF_Weight_Distance"&amp;"_"&amp;$D101),8,0),INDIRECT("Ref_EF_Weight_Distance_CH4"&amp;"_"&amp;$D101),7,0),IF($G101="Custom Vehicle",VLOOKUP($H101,Tbl_vehical_Settings,6,0),IF($G101="Custom Fuel",VLOOKUP($M101,Tbl_Fuel_Settings,6,0),VLOOKUP($H101,INDIRECT("Ref_EF_Public_Transport"&amp;"_"&amp;$D101),11,0)))))))</f>
        <v>#REF!</v>
      </c>
      <c r="AG101" s="60" t="str">
        <f>IF($G101="Fuel Use",VLOOKUP($H101,INDIRECT("Ref_EF_ByFuel_CH4"&amp;"_"&amp;$D101),8,0),
IF($G101="Fuel Use and Vehicle Distance",VLOOKUP($H101,INDIRECT("Ref_EF_Vehicle_Distance"&amp;"_"&amp;$D101),8,0),IF($G101="Vehicle Distance (e.g. Road Transport)",VLOOKUP($H101,INDIRECT("Ref_EF_Vehicle_Distance"&amp;"_"&amp;$D101),IF($D101="UK",12,8),0),IF($G101="Weight Distance (e.g. Freight Transport)",VLOOKUP(VLOOKUP($H101,INDIRECT("Ref_EF_Weight_Distance"&amp;"_"&amp;$D101),8,0),INDIRECT("Ref_EF_Weight_Distance_CH4"&amp;"_"&amp;$D101),8,0),IF($G101="Custom Vehicle",VLOOKUP($H101,Tbl_vehical_Settings,7,0),IF($G101="Custom Fuel",VLOOKUP($M101,Tbl_Fuel_Settings,7,0),VLOOKUP($H101,INDIRECT("Ref_EF_Public_Transport"&amp;"_"&amp;$D101),12,0)))))))</f>
        <v>#REF!</v>
      </c>
      <c r="AH101" s="60" t="str">
        <f t="array" ref="AH101">INDEX(Ref_Master_Unit_Table,MATCH($W101,REF_To_Unit,0),MATCH('Reference - Lookup and Unit'!$A$11,Ref_From_Units,0))</f>
        <v>#REF!</v>
      </c>
      <c r="AI101" s="60" t="str">
        <f t="array" ref="AI101">INDEX(Ref_Master_Unit_Table,MATCH(IF(AND($D101="UK",$G101="Vehicle Distance (e.g. Road Transport)"),$L101,IF(ISBLANK($O101),$L101,$O101)),Ref_From_Units,0),MATCH($X101,REF_To_Unit,0))</f>
        <v>#N/A</v>
      </c>
      <c r="AJ101" s="60" t="str">
        <f t="array" ref="AJ101">INDEX(Ref_Master_Unit_Table,MATCH($Z101,REF_To_Unit,0),MATCH('Reference - Lookup and Unit'!$A$11,Ref_From_Units,0))</f>
        <v>#REF!</v>
      </c>
      <c r="AK101" s="60" t="str">
        <f t="array" ref="AK101">INDEX(Ref_Master_Unit_Table,MATCH(IF(AND($D101="UK",$G101="Vehicle Distance (e.g. Road Transport)"),$L101,IF(ISBLANK($O101),$L101,$O101)),Ref_From_Units,0),MATCH($AA101,REF_To_Unit,0))</f>
        <v>#N/A</v>
      </c>
      <c r="AL101" s="60" t="str">
        <f t="array" ref="AL101">INDEX(Ref_Master_Unit_Table,MATCH($AC101,REF_To_Unit,0),MATCH('Reference - Lookup and Unit'!$A$11,Ref_From_Units,0))</f>
        <v>#REF!</v>
      </c>
      <c r="AM101" s="60" t="str">
        <f t="array" ref="AM101">INDEX(Ref_Master_Unit_Table,MATCH(IF(OR($G101="Fuel Use",$G101="Custom Fuel"),$O101,$L101),Ref_From_Units,0),MATCH($AD101,REF_To_Unit,0))</f>
        <v>#N/A</v>
      </c>
      <c r="AN101" s="60" t="str">
        <f t="array" ref="AN101">INDEX(Ref_Master_Unit_Table,MATCH($AF101,REF_To_Unit,0),MATCH('Reference - Lookup and Unit'!$A$11,Ref_From_Units,0))</f>
        <v>#REF!</v>
      </c>
      <c r="AO101" s="60" t="str">
        <f t="array" ref="AO101">INDEX(Ref_Master_Unit_Table,MATCH(IF(OR($G101="Fuel Use",$G101="Custom Fuel"),$O101,$L101),Ref_From_Units,0),MATCH($AD101,REF_To_Unit,0))</f>
        <v>#N/A</v>
      </c>
      <c r="AP101" s="60" t="str">
        <f>VLOOKUP("CO2",INDIRECT(IF(Setting_IPCC_GWP_VERSION="1995 IPCC Second Assessment Report (SAR)","Ref_EF_IPCC_GWP_95",IF(Setting_IPCC_GWP_VERSION="2001 IPCC Third Assessment Report (TAR)","Ref_EF_IPCC_GWP_2001","Ref_EF_IPCC_GWP_2007"))),2,0)</f>
        <v>1.0000000000</v>
      </c>
      <c r="AQ101"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1"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1" s="61" t="str">
        <f>VLOOKUP("Biofuel CO2",INDIRECT(IF(Setting_IPCC_GWP_VERSION="1995 IPCC Second Assessment Report (SAR)","Ref_EF_IPCC_GWP_95",IF(Setting_IPCC_GWP_VERSION="2001 IPCC Third Assessment Report (TAR)","Ref_EF_IPCC_GWP_2001","Ref_EF_IPCC_GWP_2007"))),2,0)</f>
        <v>1.0000000000</v>
      </c>
      <c r="AT101" s="62" t="str">
        <f t="shared" si="6"/>
        <v>Ref_DD_vehicle_Passenger_</v>
      </c>
      <c r="AU101" s="62" t="str">
        <f t="shared" si="7"/>
        <v>#REF!</v>
      </c>
      <c r="AV101" s="62" t="str">
        <f t="shared" si="8"/>
        <v>#REF!</v>
      </c>
      <c r="AW101" s="62" t="str">
        <f t="shared" si="9"/>
        <v>#REF!</v>
      </c>
      <c r="AX101" s="62" t="str">
        <f t="shared" si="10"/>
        <v>#REF!</v>
      </c>
      <c r="AY101" s="62" t="str">
        <f t="shared" si="11"/>
        <v>FALSE</v>
      </c>
      <c r="AZ101" s="62" t="str">
        <f t="shared" si="12"/>
        <v/>
      </c>
      <c r="BA101" s="62" t="str">
        <f t="shared" si="13"/>
        <v/>
      </c>
      <c r="BB101" s="62" t="str">
        <f t="shared" si="14"/>
        <v/>
      </c>
      <c r="BC101" s="62" t="str">
        <f t="shared" si="15"/>
        <v/>
      </c>
      <c r="BD101" s="62" t="str">
        <f t="shared" si="16"/>
        <v/>
      </c>
      <c r="BE101" s="62" t="str">
        <f t="shared" si="17"/>
        <v/>
      </c>
      <c r="BF101" s="62" t="str">
        <f t="shared" si="18"/>
        <v/>
      </c>
      <c r="BG101" s="62" t="str">
        <f t="shared" si="19"/>
        <v/>
      </c>
      <c r="BH101" s="62" t="str">
        <f t="shared" si="20"/>
        <v/>
      </c>
      <c r="BI101" s="62" t="str">
        <f t="shared" si="21"/>
        <v/>
      </c>
      <c r="BJ101" s="62" t="str">
        <f t="shared" si="22"/>
        <v/>
      </c>
      <c r="BK101" s="62" t="str">
        <f t="shared" si="23"/>
        <v/>
      </c>
      <c r="BL101" s="62" t="str">
        <f t="shared" si="24"/>
        <v/>
      </c>
      <c r="BM101" s="63" t="str">
        <f t="shared" si="25"/>
        <v/>
      </c>
      <c r="BN101" s="62" t="str">
        <f t="shared" si="26"/>
        <v/>
      </c>
      <c r="BO101" s="62" t="str">
        <f t="shared" si="27"/>
        <v/>
      </c>
      <c r="BP101" s="62" t="str">
        <f t="shared" si="28"/>
        <v/>
      </c>
      <c r="BQ101" s="62" t="str">
        <f t="shared" si="29"/>
        <v/>
      </c>
      <c r="BR101" s="62" t="str">
        <f t="shared" si="30"/>
        <v/>
      </c>
      <c r="BS101" s="62" t="str">
        <f t="shared" si="31"/>
        <v/>
      </c>
      <c r="BT101" s="62" t="str">
        <f t="shared" si="32"/>
        <v/>
      </c>
      <c r="BU101" s="62" t="str">
        <f t="shared" si="33"/>
        <v/>
      </c>
      <c r="BV101" s="62" t="str">
        <f t="shared" si="34"/>
        <v/>
      </c>
      <c r="BW101" s="62" t="str">
        <f t="shared" si="35"/>
        <v/>
      </c>
      <c r="BX101" s="62" t="str">
        <f t="shared" si="36"/>
        <v/>
      </c>
      <c r="BY101" s="62" t="str">
        <f t="shared" si="37"/>
        <v/>
      </c>
      <c r="BZ101" s="62" t="str">
        <f t="shared" si="38"/>
        <v/>
      </c>
      <c r="CA101" s="62" t="str">
        <f t="shared" si="39"/>
        <v/>
      </c>
      <c r="CB101" s="62" t="str">
        <f t="shared" si="40"/>
        <v/>
      </c>
      <c r="CC101" s="62" t="str">
        <f t="shared" si="41"/>
        <v/>
      </c>
      <c r="CD101" s="62" t="str">
        <f t="shared" si="42"/>
        <v/>
      </c>
      <c r="CE101" s="62" t="str">
        <f t="shared" si="43"/>
        <v/>
      </c>
      <c r="CF101" s="62" t="str">
        <f t="shared" si="44"/>
        <v/>
      </c>
      <c r="CG101" s="62" t="str">
        <f t="shared" si="45"/>
        <v/>
      </c>
      <c r="CH101" s="62" t="str">
        <f t="shared" si="46"/>
        <v/>
      </c>
      <c r="CI101" s="62" t="str">
        <f t="shared" si="47"/>
        <v/>
      </c>
      <c r="CJ101" s="62" t="str">
        <f t="shared" si="48"/>
        <v/>
      </c>
      <c r="CK101" s="62" t="str">
        <f t="shared" si="49"/>
        <v/>
      </c>
      <c r="CL101" s="62" t="str">
        <f t="shared" si="50"/>
        <v/>
      </c>
      <c r="CM101" s="62" t="str">
        <f t="shared" si="51"/>
        <v/>
      </c>
      <c r="CN101" s="62" t="str">
        <f t="shared" si="52"/>
        <v/>
      </c>
      <c r="CO101" s="62" t="str">
        <f t="shared" si="53"/>
        <v/>
      </c>
      <c r="CP101" s="64" t="str">
        <f t="shared" si="54"/>
        <v>Ref_DD_DistanceUnit</v>
      </c>
      <c r="CQ101" s="62" t="str">
        <f t="shared" si="55"/>
        <v/>
      </c>
      <c r="CR101" s="64" t="str">
        <f t="shared" si="56"/>
        <v/>
      </c>
      <c r="CS101" s="65"/>
      <c r="CT101" s="8"/>
      <c r="CU101" s="8"/>
      <c r="CV101" s="8"/>
      <c r="CW101" s="8"/>
      <c r="CX101" s="8"/>
      <c r="CY101" s="8"/>
      <c r="CZ101" s="8"/>
      <c r="DA101" s="8"/>
      <c r="DB101" s="8"/>
      <c r="DC101" s="8"/>
      <c r="DD101" s="8"/>
      <c r="DE101" s="8"/>
      <c r="DF101" s="8"/>
      <c r="DG101" s="8"/>
      <c r="DH101" s="8"/>
      <c r="DI101" s="8"/>
      <c r="DJ101" s="8"/>
      <c r="DK101" s="8"/>
      <c r="DL101" s="8"/>
    </row>
    <row r="102" ht="18.0" customHeight="1">
      <c r="A102" s="8"/>
      <c r="B102" s="66"/>
      <c r="C102" s="67"/>
      <c r="D102" s="67"/>
      <c r="E102" s="67"/>
      <c r="F102" s="67"/>
      <c r="G102" s="67"/>
      <c r="H102" s="67"/>
      <c r="I102" s="68"/>
      <c r="J102" s="68"/>
      <c r="K102" s="68"/>
      <c r="L102" s="67"/>
      <c r="M102" s="67"/>
      <c r="N102" s="68"/>
      <c r="O102" s="67"/>
      <c r="P102" s="86"/>
      <c r="Q102" s="70" t="str">
        <f t="shared" si="1"/>
        <v/>
      </c>
      <c r="R102" s="70" t="str">
        <f t="shared" si="2"/>
        <v/>
      </c>
      <c r="S102" s="70" t="str">
        <f t="shared" si="3"/>
        <v/>
      </c>
      <c r="T102" s="70" t="str">
        <f t="shared" si="4"/>
        <v>0</v>
      </c>
      <c r="U102" s="71" t="str">
        <f t="shared" si="5"/>
        <v/>
      </c>
      <c r="V102" s="60" t="str">
        <f>IF(OR($G102="Fuel Use",$G102="Fuel Use and Vehicle Distance"),VLOOKUP($M102,INDIRECT("Ref_EF_ByFuel"&amp;"_"&amp;$D102),3,0),IF(AND($G102="Vehicle Distance (e.g. Road Transport)",$D102="UK"),VLOOKUP($H102,Ref_EF_Vehicle_Distance_UK,3,0),IF(AND($G102="Vehicle Distance (e.g. Road Transport)",OR($D102="US",$D102="Other")),VLOOKUP($H102,INDIRECT("Ref_EF_Vehicle_Distance"&amp;"_"&amp;$D102),15,0),IF(AND($G102="Vehicle Distance (e.g. Road Transport)",ISBLANK($N102),ISBLANK($O102)),VLOOKUP($H102,INDIRECT("Ref_EF_Vehicle_Distance"&amp;"_"&amp;$D102),15,0),IF($G102="Weight Distance (e.g. Freight Transport)",VLOOKUP($H102,INDIRECT("Ref_EF_Weight_Distance"&amp;"_"&amp;$D102),3,0),IF($G102="Custom Vehicle",VLOOKUP($H102,Tbl_vehical_Settings,2,0),IF($G102="Custom Fuel",VLOOKUP($M102,Tbl_Fuel_Settings,2,0),$AU102)))))))</f>
        <v>#REF!</v>
      </c>
      <c r="W102" s="60" t="str">
        <f>IF(OR($G102="Fuel Use",$G102="Fuel Use and Vehicle Distance"),VLOOKUP($M102,INDIRECT("Ref_EF_ByFuel"&amp;"_"&amp;$D102),5,0),IF(AND($G102="Vehicle Distance (e.g. Road Transport)",$D102="UK"),VLOOKUP($H102,Ref_EF_Vehicle_Distance_UK,5,0),IF(AND($G102="Vehicle Distance (e.g. Road Transport)",OR($D102="US",$D102="Other")),VLOOKUP($H102,INDIRECT("Ref_EF_Vehicle_Distance"&amp;"_"&amp;$D102),17,0),IF(AND($G102="Vehicle Distance (e.g. Road Transport)",ISBLANK($N102),ISBLANK($O102)),VLOOKUP($H102,INDIRECT("Ref_EF_Vehicle_Distance"&amp;"_"&amp;$D102),17,0),IF($G102="Weight Distance (e.g. Freight Transport)",VLOOKUP($H102,INDIRECT("Ref_EF_Weight_Distance"&amp;"_"&amp;$D102),5,0),IF($G102="Custom Vehicle",VLOOKUP($H102,Tbl_vehical_Settings,6,0),IF($G102="Custom Fuel",VLOOKUP($M102,Tbl_Fuel_Settings,6,0),$AV102)))))))</f>
        <v>#REF!</v>
      </c>
      <c r="X102" s="60" t="str">
        <f>IF(OR($G102="Fuel Use",$G102="Fuel Use and Vehicle Distance"),VLOOKUP($M102,INDIRECT("Ref_EF_ByFuel"&amp;"_"&amp;$D102),6,0),IF(AND($G102="Vehicle Distance (e.g. Road Transport)",$D102="UK"),VLOOKUP($H102,Ref_EF_Vehicle_Distance_UK,6,0),IF(AND($G102="Vehicle Distance (e.g. Road Transport)",OR($D102="US",$D102="Other")),VLOOKUP($H102,INDIRECT("Ref_EF_Vehicle_Distance"&amp;"_"&amp;$D102),18,0),IF(AND($G102="Vehicle Distance (e.g. Road Transport)",ISBLANK($N102),ISBLANK($O102)),VLOOKUP($H102,INDIRECT("Ref_EF_Vehicle_Distance"&amp;"_"&amp;$D102),18,0),IF($G102="Weight Distance (e.g. Freight Transport)",VLOOKUP($H102,INDIRECT("Ref_EF_Weight_Distance"&amp;"_"&amp;$D102),6,0),IF($G102="Custom Vehicle",VLOOKUP($H102,Tbl_vehical_Settings,7,0),IF($G102="Custom Fuel",VLOOKUP($M102,Tbl_Fuel_Settings,7,0),$AW102)))))))</f>
        <v>#REF!</v>
      </c>
      <c r="Y102" s="60" t="str">
        <f>IF(OR($G102="Fuel Use",$G102="Fuel Use and Vehicle Distance"),VLOOKUP($M102,INDIRECT("Ref_EF_ByFuel"&amp;"_"&amp;$D102),4,0),IF(AND($G102="Vehicle Distance (e.g. Road Transport)",$D102="UK"),VLOOKUP($H102,Ref_EF_Vehicle_Distance_UK,4,0),IF(AND($G102="Vehicle Distance (e.g. Road Transport)",OR($D102="US",$D102="Other")),VLOOKUP($H102,INDIRECT("Ref_EF_Vehicle_Distance"&amp;"_"&amp;$D102),16,0),IF(AND($G102="Vehicle Distance (e.g. Road Transport)",ISBLANK($N102),ISBLANK($O102)),VLOOKUP($H102,INDIRECT("Ref_EF_Vehicle_Distance"&amp;"_"&amp;$D102),16,0),IF($G102="Weight Distance (e.g. Freight Transport)",VLOOKUP($H102,INDIRECT("Ref_EF_Weight_Distance"&amp;"_"&amp;$D102),4,0),IF($G102="Custom Vehicle",VLOOKUP($H102,Tbl_vehical_Settings,5,0),IF($G102="Custom Fuel",VLOOKUP($M102,Tbl_Fuel_Settings,5,0),$AX102)))))))</f>
        <v>#REF!</v>
      </c>
      <c r="Z102" s="60" t="str">
        <f>IF(OR($G102="Fuel Use",$G102="Fuel Use and Vehicle Distance"),VLOOKUP($M102,INDIRECT("Ref_EF_ByFuel"&amp;"_"&amp;$D102),5,0),IF(AND($G102="Vehicle Distance (e.g. Road Transport)",$D102="UK"),VLOOKUP($H102,Ref_EF_Vehicle_Distance_UK,5,0),IF(AND($G102="Vehicle Distance (e.g. Road Transport)",OR($D102="US",$D102="Other")),VLOOKUP($H102,INDIRECT("Ref_EF_Vehicle_Distance"&amp;"_"&amp;$D102),17,0),IF(AND($G102="Vehicle Distance (e.g. Road Transport)",ISBLANK($N102),ISBLANK($O102)),VLOOKUP($H102,INDIRECT("Ref_EF_Vehicle_Distance"&amp;"_"&amp;$D102),17,0),IF($G102="Weight Distance (e.g. Freight Transport)",VLOOKUP($H102,INDIRECT("Ref_EF_Weight_Distance"&amp;"_"&amp;$D102),5,0),IF($G102="Custom Vehicle",VLOOKUP($H102,Tbl_vehical_Settings,6,0),IF($G102="Custom Fuel",VLOOKUP($M102,Tbl_Fuel_Settings,6,0),$AV102)))))))</f>
        <v>#REF!</v>
      </c>
      <c r="AA102" s="60" t="str">
        <f>IF(OR($G102="Fuel Use",$G102="Fuel Use and Vehicle Distance"),VLOOKUP($M102,INDIRECT("Ref_EF_ByFuel"&amp;"_"&amp;$D102),6,0),IF(AND($G102="Vehicle Distance (e.g. Road Transport)",$D102="UK"),VLOOKUP($H102,Ref_EF_Vehicle_Distance_UK,6,0),IF(AND($G102="Vehicle Distance (e.g. Road Transport)",OR($D102="US",$D102="Other")),VLOOKUP($H102,INDIRECT("Ref_EF_Vehicle_Distance"&amp;"_"&amp;$D102),18,0),IF(AND($G102="Vehicle Distance (e.g. Road Transport)",ISBLANK($N102),ISBLANK($O102)),VLOOKUP($H102,INDIRECT("Ref_EF_Vehicle_Distance"&amp;"_"&amp;$D102),18,0),IF($G102="Weight Distance (e.g. Freight Transport)",VLOOKUP($H102,INDIRECT("Ref_EF_Weight_Distance"&amp;"_"&amp;$D102),6,0),IF($G102="Custom Vehicle",VLOOKUP($H102,Tbl_vehical_Settings,7,0),IF($G102="Custom Fuel",VLOOKUP($M102,Tbl_Fuel_Settings,7,0),$AW102)))))))</f>
        <v>#REF!</v>
      </c>
      <c r="AB102" s="60" t="str">
        <f>IF($G102="Fuel Use",VLOOKUP($H102,INDIRECT("Ref_EF_ByFuel_CH4"&amp;"_"&amp;$D102),3,0),
IF($G102="Fuel Use and Vehicle Distance",VLOOKUP($H102,INDIRECT("Ref_EF_Vehicle_Distance"&amp;"_"&amp;$D102),3,0),IF($G102="Vehicle Distance (e.g. Road Transport)",VLOOKUP($H102,INDIRECT("Ref_EF_Vehicle_Distance"&amp;"_"&amp;$D102),IF($D102="UK",7,3),0),IF($G102="Weight Distance (e.g. Freight Transport)",VLOOKUP(VLOOKUP($H102,INDIRECT("Ref_EF_Weight_Distance"&amp;"_"&amp;$D102),8,0),INDIRECT("Ref_EF_Weight_Distance_CH4"&amp;"_"&amp;$D102),3,0),IF($G102="Custom Vehicle",VLOOKUP($H102,Tbl_vehical_Settings,3,0),IF($G102="Custom Fuel",VLOOKUP($M102,Tbl_Fuel_Settings,3,0),VLOOKUP($H102,INDIRECT("Ref_EF_Public_Transport"&amp;"_"&amp;$D102),7,0)))))))</f>
        <v>#REF!</v>
      </c>
      <c r="AC102" s="60" t="str">
        <f>IF($G102="Fuel Use",VLOOKUP($H102,INDIRECT("Ref_EF_ByFuel_CH4"&amp;"_"&amp;$D102),4,0),
IF($G102="Fuel Use and Vehicle Distance",VLOOKUP($H102,INDIRECT("Ref_EF_Vehicle_Distance"&amp;"_"&amp;$D102),4,0),IF($G102="Vehicle Distance (e.g. Road Transport)",VLOOKUP($H102,INDIRECT("Ref_EF_Vehicle_Distance"&amp;"_"&amp;$D102),IF($D102="UK",8,4),0),IF($G102="Weight Distance (e.g. Freight Transport)",VLOOKUP(VLOOKUP($H102,INDIRECT("Ref_EF_Weight_Distance"&amp;"_"&amp;$D102),8,0),INDIRECT("Ref_EF_Weight_Distance_CH4"&amp;"_"&amp;$D102),4,0),IF($G102="Custom Vehicle",VLOOKUP($H102,Tbl_vehical_Settings,6,0),IF($G102="Custom Fuel",VLOOKUP($M102,Tbl_Fuel_Settings,6,0),VLOOKUP($H102,INDIRECT("Ref_EF_Public_Transport"&amp;"_"&amp;$D102),8,0)))))))</f>
        <v>#REF!</v>
      </c>
      <c r="AD102" s="60" t="str">
        <f>IF($G102="Fuel Use",VLOOKUP($H102,INDIRECT("Ref_EF_ByFuel_CH4"&amp;"_"&amp;$D102),5,0),
IF($G102="Fuel Use and Vehicle Distance",VLOOKUP($H102,INDIRECT("Ref_EF_Vehicle_Distance"&amp;"_"&amp;$D102),5,0),IF($G102="Vehicle Distance (e.g. Road Transport)",VLOOKUP($H102,INDIRECT("Ref_EF_Vehicle_Distance"&amp;"_"&amp;$D102),IF($D102="UK",9,5),0),IF($G102="Weight Distance (e.g. Freight Transport)",VLOOKUP(VLOOKUP($H102,INDIRECT("Ref_EF_Weight_Distance"&amp;"_"&amp;$D102),8,0),INDIRECT("Ref_EF_Weight_Distance_CH4"&amp;"_"&amp;$D102),5,0),IF($G102="Custom Vehicle",VLOOKUP($H102,Tbl_vehical_Settings,7,0),IF($G102="Custom Fuel",VLOOKUP($M102,Tbl_Fuel_Settings,7,0),VLOOKUP($H102,INDIRECT("Ref_EF_Public_Transport"&amp;"_"&amp;$D102),9,0)))))))</f>
        <v>#REF!</v>
      </c>
      <c r="AE102" s="60" t="str">
        <f>IF($G102="Fuel Use",VLOOKUP($H102,INDIRECT("Ref_EF_ByFuel_CH4"&amp;"_"&amp;$D102),6,0),
IF($G102="Fuel Use and Vehicle Distance",VLOOKUP($H102,INDIRECT("Ref_EF_Vehicle_Distance"&amp;"_"&amp;$D102),6,0),IF($G102="Vehicle Distance (e.g. Road Transport)",VLOOKUP($H102,INDIRECT("Ref_EF_Vehicle_Distance"&amp;"_"&amp;$D102),IF($D102="UK",10,6),0),IF($G102="Weight Distance (e.g. Freight Transport)",VLOOKUP(VLOOKUP($H102,INDIRECT("Ref_EF_Weight_Distance"&amp;"_"&amp;$D102),8,0),INDIRECT("Ref_EF_Weight_Distance_CH4"&amp;"_"&amp;$D102),6,0),IF($G102="Custom Vehicle",VLOOKUP($H102,Tbl_vehical_Settings,4,0),IF($G102="Custom Fuel",VLOOKUP($M102,Tbl_Fuel_Settings,4,0),VLOOKUP($H102,INDIRECT("Ref_EF_Public_Transport"&amp;"_"&amp;$D102),10,0)))))))</f>
        <v>#REF!</v>
      </c>
      <c r="AF102" s="60" t="str">
        <f>IF($G102="Fuel Use",VLOOKUP($H102,INDIRECT("Ref_EF_ByFuel_CH4"&amp;"_"&amp;$D102),7,0),
IF($G102="Fuel Use and Vehicle Distance",VLOOKUP($H102,INDIRECT("Ref_EF_Vehicle_Distance"&amp;"_"&amp;$D102),7,0),IF($G102="Vehicle Distance (e.g. Road Transport)",VLOOKUP($H102,INDIRECT("Ref_EF_Vehicle_Distance"&amp;"_"&amp;$D102),IF($D102="UK",11,7),0),IF($G102="Weight Distance (e.g. Freight Transport)",VLOOKUP(VLOOKUP($H102,INDIRECT("Ref_EF_Weight_Distance"&amp;"_"&amp;$D102),8,0),INDIRECT("Ref_EF_Weight_Distance_CH4"&amp;"_"&amp;$D102),7,0),IF($G102="Custom Vehicle",VLOOKUP($H102,Tbl_vehical_Settings,6,0),IF($G102="Custom Fuel",VLOOKUP($M102,Tbl_Fuel_Settings,6,0),VLOOKUP($H102,INDIRECT("Ref_EF_Public_Transport"&amp;"_"&amp;$D102),11,0)))))))</f>
        <v>#REF!</v>
      </c>
      <c r="AG102" s="60" t="str">
        <f>IF($G102="Fuel Use",VLOOKUP($H102,INDIRECT("Ref_EF_ByFuel_CH4"&amp;"_"&amp;$D102),8,0),
IF($G102="Fuel Use and Vehicle Distance",VLOOKUP($H102,INDIRECT("Ref_EF_Vehicle_Distance"&amp;"_"&amp;$D102),8,0),IF($G102="Vehicle Distance (e.g. Road Transport)",VLOOKUP($H102,INDIRECT("Ref_EF_Vehicle_Distance"&amp;"_"&amp;$D102),IF($D102="UK",12,8),0),IF($G102="Weight Distance (e.g. Freight Transport)",VLOOKUP(VLOOKUP($H102,INDIRECT("Ref_EF_Weight_Distance"&amp;"_"&amp;$D102),8,0),INDIRECT("Ref_EF_Weight_Distance_CH4"&amp;"_"&amp;$D102),8,0),IF($G102="Custom Vehicle",VLOOKUP($H102,Tbl_vehical_Settings,7,0),IF($G102="Custom Fuel",VLOOKUP($M102,Tbl_Fuel_Settings,7,0),VLOOKUP($H102,INDIRECT("Ref_EF_Public_Transport"&amp;"_"&amp;$D102),12,0)))))))</f>
        <v>#REF!</v>
      </c>
      <c r="AH102" s="60" t="str">
        <f t="array" ref="AH102">INDEX(Ref_Master_Unit_Table,MATCH($W102,REF_To_Unit,0),MATCH('Reference - Lookup and Unit'!$A$11,Ref_From_Units,0))</f>
        <v>#REF!</v>
      </c>
      <c r="AI102" s="60" t="str">
        <f t="array" ref="AI102">INDEX(Ref_Master_Unit_Table,MATCH(IF(AND($D102="UK",$G102="Vehicle Distance (e.g. Road Transport)"),$L102,IF(ISBLANK($O102),$L102,$O102)),Ref_From_Units,0),MATCH($X102,REF_To_Unit,0))</f>
        <v>#N/A</v>
      </c>
      <c r="AJ102" s="60" t="str">
        <f t="array" ref="AJ102">INDEX(Ref_Master_Unit_Table,MATCH($Z102,REF_To_Unit,0),MATCH('Reference - Lookup and Unit'!$A$11,Ref_From_Units,0))</f>
        <v>#REF!</v>
      </c>
      <c r="AK102" s="60" t="str">
        <f t="array" ref="AK102">INDEX(Ref_Master_Unit_Table,MATCH(IF(AND($D102="UK",$G102="Vehicle Distance (e.g. Road Transport)"),$L102,IF(ISBLANK($O102),$L102,$O102)),Ref_From_Units,0),MATCH($AA102,REF_To_Unit,0))</f>
        <v>#N/A</v>
      </c>
      <c r="AL102" s="60" t="str">
        <f t="array" ref="AL102">INDEX(Ref_Master_Unit_Table,MATCH($AC102,REF_To_Unit,0),MATCH('Reference - Lookup and Unit'!$A$11,Ref_From_Units,0))</f>
        <v>#REF!</v>
      </c>
      <c r="AM102" s="60" t="str">
        <f t="array" ref="AM102">INDEX(Ref_Master_Unit_Table,MATCH(IF(OR($G102="Fuel Use",$G102="Custom Fuel"),$O102,$L102),Ref_From_Units,0),MATCH($AD102,REF_To_Unit,0))</f>
        <v>#N/A</v>
      </c>
      <c r="AN102" s="60" t="str">
        <f t="array" ref="AN102">INDEX(Ref_Master_Unit_Table,MATCH($AF102,REF_To_Unit,0),MATCH('Reference - Lookup and Unit'!$A$11,Ref_From_Units,0))</f>
        <v>#REF!</v>
      </c>
      <c r="AO102" s="60" t="str">
        <f t="array" ref="AO102">INDEX(Ref_Master_Unit_Table,MATCH(IF(OR($G102="Fuel Use",$G102="Custom Fuel"),$O102,$L102),Ref_From_Units,0),MATCH($AD102,REF_To_Unit,0))</f>
        <v>#N/A</v>
      </c>
      <c r="AP102" s="60" t="str">
        <f>VLOOKUP("CO2",INDIRECT(IF(Setting_IPCC_GWP_VERSION="1995 IPCC Second Assessment Report (SAR)","Ref_EF_IPCC_GWP_95",IF(Setting_IPCC_GWP_VERSION="2001 IPCC Third Assessment Report (TAR)","Ref_EF_IPCC_GWP_2001","Ref_EF_IPCC_GWP_2007"))),2,0)</f>
        <v>1.0000000000</v>
      </c>
      <c r="AQ102"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2"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2" s="61" t="str">
        <f>VLOOKUP("Biofuel CO2",INDIRECT(IF(Setting_IPCC_GWP_VERSION="1995 IPCC Second Assessment Report (SAR)","Ref_EF_IPCC_GWP_95",IF(Setting_IPCC_GWP_VERSION="2001 IPCC Third Assessment Report (TAR)","Ref_EF_IPCC_GWP_2001","Ref_EF_IPCC_GWP_2007"))),2,0)</f>
        <v>1.0000000000</v>
      </c>
      <c r="AT102" s="62" t="str">
        <f t="shared" si="6"/>
        <v>Ref_DD_vehicle_Passenger_</v>
      </c>
      <c r="AU102" s="62" t="str">
        <f t="shared" si="7"/>
        <v>#REF!</v>
      </c>
      <c r="AV102" s="62" t="str">
        <f t="shared" si="8"/>
        <v>#REF!</v>
      </c>
      <c r="AW102" s="62" t="str">
        <f t="shared" si="9"/>
        <v>#REF!</v>
      </c>
      <c r="AX102" s="62" t="str">
        <f t="shared" si="10"/>
        <v>#REF!</v>
      </c>
      <c r="AY102" s="62" t="str">
        <f t="shared" si="11"/>
        <v>FALSE</v>
      </c>
      <c r="AZ102" s="62" t="str">
        <f t="shared" si="12"/>
        <v/>
      </c>
      <c r="BA102" s="62" t="str">
        <f t="shared" si="13"/>
        <v/>
      </c>
      <c r="BB102" s="62" t="str">
        <f t="shared" si="14"/>
        <v/>
      </c>
      <c r="BC102" s="62" t="str">
        <f t="shared" si="15"/>
        <v/>
      </c>
      <c r="BD102" s="62" t="str">
        <f t="shared" si="16"/>
        <v/>
      </c>
      <c r="BE102" s="62" t="str">
        <f t="shared" si="17"/>
        <v/>
      </c>
      <c r="BF102" s="62" t="str">
        <f t="shared" si="18"/>
        <v/>
      </c>
      <c r="BG102" s="62" t="str">
        <f t="shared" si="19"/>
        <v/>
      </c>
      <c r="BH102" s="62" t="str">
        <f t="shared" si="20"/>
        <v/>
      </c>
      <c r="BI102" s="62" t="str">
        <f t="shared" si="21"/>
        <v/>
      </c>
      <c r="BJ102" s="62" t="str">
        <f t="shared" si="22"/>
        <v/>
      </c>
      <c r="BK102" s="62" t="str">
        <f t="shared" si="23"/>
        <v/>
      </c>
      <c r="BL102" s="62" t="str">
        <f t="shared" si="24"/>
        <v/>
      </c>
      <c r="BM102" s="63" t="str">
        <f t="shared" si="25"/>
        <v/>
      </c>
      <c r="BN102" s="62" t="str">
        <f t="shared" si="26"/>
        <v/>
      </c>
      <c r="BO102" s="62" t="str">
        <f t="shared" si="27"/>
        <v/>
      </c>
      <c r="BP102" s="62" t="str">
        <f t="shared" si="28"/>
        <v/>
      </c>
      <c r="BQ102" s="62" t="str">
        <f t="shared" si="29"/>
        <v/>
      </c>
      <c r="BR102" s="62" t="str">
        <f t="shared" si="30"/>
        <v/>
      </c>
      <c r="BS102" s="62" t="str">
        <f t="shared" si="31"/>
        <v/>
      </c>
      <c r="BT102" s="62" t="str">
        <f t="shared" si="32"/>
        <v/>
      </c>
      <c r="BU102" s="62" t="str">
        <f t="shared" si="33"/>
        <v/>
      </c>
      <c r="BV102" s="62" t="str">
        <f t="shared" si="34"/>
        <v/>
      </c>
      <c r="BW102" s="62" t="str">
        <f t="shared" si="35"/>
        <v/>
      </c>
      <c r="BX102" s="62" t="str">
        <f t="shared" si="36"/>
        <v/>
      </c>
      <c r="BY102" s="62" t="str">
        <f t="shared" si="37"/>
        <v/>
      </c>
      <c r="BZ102" s="62" t="str">
        <f t="shared" si="38"/>
        <v/>
      </c>
      <c r="CA102" s="62" t="str">
        <f t="shared" si="39"/>
        <v/>
      </c>
      <c r="CB102" s="62" t="str">
        <f t="shared" si="40"/>
        <v/>
      </c>
      <c r="CC102" s="62" t="str">
        <f t="shared" si="41"/>
        <v/>
      </c>
      <c r="CD102" s="62" t="str">
        <f t="shared" si="42"/>
        <v/>
      </c>
      <c r="CE102" s="62" t="str">
        <f t="shared" si="43"/>
        <v/>
      </c>
      <c r="CF102" s="62" t="str">
        <f t="shared" si="44"/>
        <v/>
      </c>
      <c r="CG102" s="62" t="str">
        <f t="shared" si="45"/>
        <v/>
      </c>
      <c r="CH102" s="62" t="str">
        <f t="shared" si="46"/>
        <v/>
      </c>
      <c r="CI102" s="62" t="str">
        <f t="shared" si="47"/>
        <v/>
      </c>
      <c r="CJ102" s="62" t="str">
        <f t="shared" si="48"/>
        <v/>
      </c>
      <c r="CK102" s="62" t="str">
        <f t="shared" si="49"/>
        <v/>
      </c>
      <c r="CL102" s="62" t="str">
        <f t="shared" si="50"/>
        <v/>
      </c>
      <c r="CM102" s="62" t="str">
        <f t="shared" si="51"/>
        <v/>
      </c>
      <c r="CN102" s="62" t="str">
        <f t="shared" si="52"/>
        <v/>
      </c>
      <c r="CO102" s="62" t="str">
        <f t="shared" si="53"/>
        <v/>
      </c>
      <c r="CP102" s="64" t="str">
        <f t="shared" si="54"/>
        <v>Ref_DD_DistanceUnit</v>
      </c>
      <c r="CQ102" s="62" t="str">
        <f t="shared" si="55"/>
        <v/>
      </c>
      <c r="CR102" s="64" t="str">
        <f t="shared" si="56"/>
        <v/>
      </c>
      <c r="CS102" s="65"/>
      <c r="CT102" s="8"/>
      <c r="CU102" s="8"/>
      <c r="CV102" s="8"/>
      <c r="CW102" s="8"/>
      <c r="CX102" s="8"/>
      <c r="CY102" s="8"/>
      <c r="CZ102" s="8"/>
      <c r="DA102" s="8"/>
      <c r="DB102" s="8"/>
      <c r="DC102" s="8"/>
      <c r="DD102" s="8"/>
      <c r="DE102" s="8"/>
      <c r="DF102" s="8"/>
      <c r="DG102" s="8"/>
      <c r="DH102" s="8"/>
      <c r="DI102" s="8"/>
      <c r="DJ102" s="8"/>
      <c r="DK102" s="8"/>
      <c r="DL102" s="8"/>
    </row>
    <row r="103" ht="18.0" customHeight="1">
      <c r="A103" s="8"/>
      <c r="B103" s="87"/>
      <c r="C103" s="79"/>
      <c r="D103" s="79"/>
      <c r="E103" s="79"/>
      <c r="F103" s="79"/>
      <c r="G103" s="79"/>
      <c r="H103" s="79"/>
      <c r="I103" s="80"/>
      <c r="J103" s="80"/>
      <c r="K103" s="80"/>
      <c r="L103" s="79"/>
      <c r="M103" s="79"/>
      <c r="N103" s="80"/>
      <c r="O103" s="79"/>
      <c r="P103" s="81"/>
      <c r="Q103" s="82" t="str">
        <f t="shared" si="1"/>
        <v/>
      </c>
      <c r="R103" s="82" t="str">
        <f t="shared" si="2"/>
        <v/>
      </c>
      <c r="S103" s="82" t="str">
        <f t="shared" si="3"/>
        <v/>
      </c>
      <c r="T103" s="82" t="str">
        <f t="shared" si="4"/>
        <v>0</v>
      </c>
      <c r="U103" s="83" t="str">
        <f t="shared" si="5"/>
        <v/>
      </c>
      <c r="V103" s="60" t="str">
        <f>IF(OR($G103="Fuel Use",$G103="Fuel Use and Vehicle Distance"),VLOOKUP($M103,INDIRECT("Ref_EF_ByFuel"&amp;"_"&amp;$D103),3,0),IF(AND($G103="Vehicle Distance (e.g. Road Transport)",$D103="UK"),VLOOKUP($H103,Ref_EF_Vehicle_Distance_UK,3,0),IF(AND($G103="Vehicle Distance (e.g. Road Transport)",OR($D103="US",$D103="Other")),VLOOKUP($H103,INDIRECT("Ref_EF_Vehicle_Distance"&amp;"_"&amp;$D103),15,0),IF(AND($G103="Vehicle Distance (e.g. Road Transport)",ISBLANK($N103),ISBLANK($O103)),VLOOKUP($H103,INDIRECT("Ref_EF_Vehicle_Distance"&amp;"_"&amp;$D103),15,0),IF($G103="Weight Distance (e.g. Freight Transport)",VLOOKUP($H103,INDIRECT("Ref_EF_Weight_Distance"&amp;"_"&amp;$D103),3,0),IF($G103="Custom Vehicle",VLOOKUP($H103,Tbl_vehical_Settings,2,0),IF($G103="Custom Fuel",VLOOKUP($M103,Tbl_Fuel_Settings,2,0),$AU103)))))))</f>
        <v>#REF!</v>
      </c>
      <c r="W103" s="60" t="str">
        <f>IF(OR($G103="Fuel Use",$G103="Fuel Use and Vehicle Distance"),VLOOKUP($M103,INDIRECT("Ref_EF_ByFuel"&amp;"_"&amp;$D103),5,0),IF(AND($G103="Vehicle Distance (e.g. Road Transport)",$D103="UK"),VLOOKUP($H103,Ref_EF_Vehicle_Distance_UK,5,0),IF(AND($G103="Vehicle Distance (e.g. Road Transport)",OR($D103="US",$D103="Other")),VLOOKUP($H103,INDIRECT("Ref_EF_Vehicle_Distance"&amp;"_"&amp;$D103),17,0),IF(AND($G103="Vehicle Distance (e.g. Road Transport)",ISBLANK($N103),ISBLANK($O103)),VLOOKUP($H103,INDIRECT("Ref_EF_Vehicle_Distance"&amp;"_"&amp;$D103),17,0),IF($G103="Weight Distance (e.g. Freight Transport)",VLOOKUP($H103,INDIRECT("Ref_EF_Weight_Distance"&amp;"_"&amp;$D103),5,0),IF($G103="Custom Vehicle",VLOOKUP($H103,Tbl_vehical_Settings,6,0),IF($G103="Custom Fuel",VLOOKUP($M103,Tbl_Fuel_Settings,6,0),$AV103)))))))</f>
        <v>#REF!</v>
      </c>
      <c r="X103" s="60" t="str">
        <f>IF(OR($G103="Fuel Use",$G103="Fuel Use and Vehicle Distance"),VLOOKUP($M103,INDIRECT("Ref_EF_ByFuel"&amp;"_"&amp;$D103),6,0),IF(AND($G103="Vehicle Distance (e.g. Road Transport)",$D103="UK"),VLOOKUP($H103,Ref_EF_Vehicle_Distance_UK,6,0),IF(AND($G103="Vehicle Distance (e.g. Road Transport)",OR($D103="US",$D103="Other")),VLOOKUP($H103,INDIRECT("Ref_EF_Vehicle_Distance"&amp;"_"&amp;$D103),18,0),IF(AND($G103="Vehicle Distance (e.g. Road Transport)",ISBLANK($N103),ISBLANK($O103)),VLOOKUP($H103,INDIRECT("Ref_EF_Vehicle_Distance"&amp;"_"&amp;$D103),18,0),IF($G103="Weight Distance (e.g. Freight Transport)",VLOOKUP($H103,INDIRECT("Ref_EF_Weight_Distance"&amp;"_"&amp;$D103),6,0),IF($G103="Custom Vehicle",VLOOKUP($H103,Tbl_vehical_Settings,7,0),IF($G103="Custom Fuel",VLOOKUP($M103,Tbl_Fuel_Settings,7,0),$AW103)))))))</f>
        <v>#REF!</v>
      </c>
      <c r="Y103" s="60" t="str">
        <f>IF(OR($G103="Fuel Use",$G103="Fuel Use and Vehicle Distance"),VLOOKUP($M103,INDIRECT("Ref_EF_ByFuel"&amp;"_"&amp;$D103),4,0),IF(AND($G103="Vehicle Distance (e.g. Road Transport)",$D103="UK"),VLOOKUP($H103,Ref_EF_Vehicle_Distance_UK,4,0),IF(AND($G103="Vehicle Distance (e.g. Road Transport)",OR($D103="US",$D103="Other")),VLOOKUP($H103,INDIRECT("Ref_EF_Vehicle_Distance"&amp;"_"&amp;$D103),16,0),IF(AND($G103="Vehicle Distance (e.g. Road Transport)",ISBLANK($N103),ISBLANK($O103)),VLOOKUP($H103,INDIRECT("Ref_EF_Vehicle_Distance"&amp;"_"&amp;$D103),16,0),IF($G103="Weight Distance (e.g. Freight Transport)",VLOOKUP($H103,INDIRECT("Ref_EF_Weight_Distance"&amp;"_"&amp;$D103),4,0),IF($G103="Custom Vehicle",VLOOKUP($H103,Tbl_vehical_Settings,5,0),IF($G103="Custom Fuel",VLOOKUP($M103,Tbl_Fuel_Settings,5,0),$AX103)))))))</f>
        <v>#REF!</v>
      </c>
      <c r="Z103" s="60" t="str">
        <f>IF(OR($G103="Fuel Use",$G103="Fuel Use and Vehicle Distance"),VLOOKUP($M103,INDIRECT("Ref_EF_ByFuel"&amp;"_"&amp;$D103),5,0),IF(AND($G103="Vehicle Distance (e.g. Road Transport)",$D103="UK"),VLOOKUP($H103,Ref_EF_Vehicle_Distance_UK,5,0),IF(AND($G103="Vehicle Distance (e.g. Road Transport)",OR($D103="US",$D103="Other")),VLOOKUP($H103,INDIRECT("Ref_EF_Vehicle_Distance"&amp;"_"&amp;$D103),17,0),IF(AND($G103="Vehicle Distance (e.g. Road Transport)",ISBLANK($N103),ISBLANK($O103)),VLOOKUP($H103,INDIRECT("Ref_EF_Vehicle_Distance"&amp;"_"&amp;$D103),17,0),IF($G103="Weight Distance (e.g. Freight Transport)",VLOOKUP($H103,INDIRECT("Ref_EF_Weight_Distance"&amp;"_"&amp;$D103),5,0),IF($G103="Custom Vehicle",VLOOKUP($H103,Tbl_vehical_Settings,6,0),IF($G103="Custom Fuel",VLOOKUP($M103,Tbl_Fuel_Settings,6,0),$AV103)))))))</f>
        <v>#REF!</v>
      </c>
      <c r="AA103" s="60" t="str">
        <f>IF(OR($G103="Fuel Use",$G103="Fuel Use and Vehicle Distance"),VLOOKUP($M103,INDIRECT("Ref_EF_ByFuel"&amp;"_"&amp;$D103),6,0),IF(AND($G103="Vehicle Distance (e.g. Road Transport)",$D103="UK"),VLOOKUP($H103,Ref_EF_Vehicle_Distance_UK,6,0),IF(AND($G103="Vehicle Distance (e.g. Road Transport)",OR($D103="US",$D103="Other")),VLOOKUP($H103,INDIRECT("Ref_EF_Vehicle_Distance"&amp;"_"&amp;$D103),18,0),IF(AND($G103="Vehicle Distance (e.g. Road Transport)",ISBLANK($N103),ISBLANK($O103)),VLOOKUP($H103,INDIRECT("Ref_EF_Vehicle_Distance"&amp;"_"&amp;$D103),18,0),IF($G103="Weight Distance (e.g. Freight Transport)",VLOOKUP($H103,INDIRECT("Ref_EF_Weight_Distance"&amp;"_"&amp;$D103),6,0),IF($G103="Custom Vehicle",VLOOKUP($H103,Tbl_vehical_Settings,7,0),IF($G103="Custom Fuel",VLOOKUP($M103,Tbl_Fuel_Settings,7,0),$AW103)))))))</f>
        <v>#REF!</v>
      </c>
      <c r="AB103" s="60" t="str">
        <f>IF($G103="Fuel Use",VLOOKUP($H103,INDIRECT("Ref_EF_ByFuel_CH4"&amp;"_"&amp;$D103),3,0),
IF($G103="Fuel Use and Vehicle Distance",VLOOKUP($H103,INDIRECT("Ref_EF_Vehicle_Distance"&amp;"_"&amp;$D103),3,0),IF($G103="Vehicle Distance (e.g. Road Transport)",VLOOKUP($H103,INDIRECT("Ref_EF_Vehicle_Distance"&amp;"_"&amp;$D103),IF($D103="UK",7,3),0),IF($G103="Weight Distance (e.g. Freight Transport)",VLOOKUP(VLOOKUP($H103,INDIRECT("Ref_EF_Weight_Distance"&amp;"_"&amp;$D103),8,0),INDIRECT("Ref_EF_Weight_Distance_CH4"&amp;"_"&amp;$D103),3,0),IF($G103="Custom Vehicle",VLOOKUP($H103,Tbl_vehical_Settings,3,0),IF($G103="Custom Fuel",VLOOKUP($M103,Tbl_Fuel_Settings,3,0),VLOOKUP($H103,INDIRECT("Ref_EF_Public_Transport"&amp;"_"&amp;$D103),7,0)))))))</f>
        <v>#REF!</v>
      </c>
      <c r="AC103" s="60" t="str">
        <f>IF($G103="Fuel Use",VLOOKUP($H103,INDIRECT("Ref_EF_ByFuel_CH4"&amp;"_"&amp;$D103),4,0),
IF($G103="Fuel Use and Vehicle Distance",VLOOKUP($H103,INDIRECT("Ref_EF_Vehicle_Distance"&amp;"_"&amp;$D103),4,0),IF($G103="Vehicle Distance (e.g. Road Transport)",VLOOKUP($H103,INDIRECT("Ref_EF_Vehicle_Distance"&amp;"_"&amp;$D103),IF($D103="UK",8,4),0),IF($G103="Weight Distance (e.g. Freight Transport)",VLOOKUP(VLOOKUP($H103,INDIRECT("Ref_EF_Weight_Distance"&amp;"_"&amp;$D103),8,0),INDIRECT("Ref_EF_Weight_Distance_CH4"&amp;"_"&amp;$D103),4,0),IF($G103="Custom Vehicle",VLOOKUP($H103,Tbl_vehical_Settings,6,0),IF($G103="Custom Fuel",VLOOKUP($M103,Tbl_Fuel_Settings,6,0),VLOOKUP($H103,INDIRECT("Ref_EF_Public_Transport"&amp;"_"&amp;$D103),8,0)))))))</f>
        <v>#REF!</v>
      </c>
      <c r="AD103" s="60" t="str">
        <f>IF($G103="Fuel Use",VLOOKUP($H103,INDIRECT("Ref_EF_ByFuel_CH4"&amp;"_"&amp;$D103),5,0),
IF($G103="Fuel Use and Vehicle Distance",VLOOKUP($H103,INDIRECT("Ref_EF_Vehicle_Distance"&amp;"_"&amp;$D103),5,0),IF($G103="Vehicle Distance (e.g. Road Transport)",VLOOKUP($H103,INDIRECT("Ref_EF_Vehicle_Distance"&amp;"_"&amp;$D103),IF($D103="UK",9,5),0),IF($G103="Weight Distance (e.g. Freight Transport)",VLOOKUP(VLOOKUP($H103,INDIRECT("Ref_EF_Weight_Distance"&amp;"_"&amp;$D103),8,0),INDIRECT("Ref_EF_Weight_Distance_CH4"&amp;"_"&amp;$D103),5,0),IF($G103="Custom Vehicle",VLOOKUP($H103,Tbl_vehical_Settings,7,0),IF($G103="Custom Fuel",VLOOKUP($M103,Tbl_Fuel_Settings,7,0),VLOOKUP($H103,INDIRECT("Ref_EF_Public_Transport"&amp;"_"&amp;$D103),9,0)))))))</f>
        <v>#REF!</v>
      </c>
      <c r="AE103" s="60" t="str">
        <f>IF($G103="Fuel Use",VLOOKUP($H103,INDIRECT("Ref_EF_ByFuel_CH4"&amp;"_"&amp;$D103),6,0),
IF($G103="Fuel Use and Vehicle Distance",VLOOKUP($H103,INDIRECT("Ref_EF_Vehicle_Distance"&amp;"_"&amp;$D103),6,0),IF($G103="Vehicle Distance (e.g. Road Transport)",VLOOKUP($H103,INDIRECT("Ref_EF_Vehicle_Distance"&amp;"_"&amp;$D103),IF($D103="UK",10,6),0),IF($G103="Weight Distance (e.g. Freight Transport)",VLOOKUP(VLOOKUP($H103,INDIRECT("Ref_EF_Weight_Distance"&amp;"_"&amp;$D103),8,0),INDIRECT("Ref_EF_Weight_Distance_CH4"&amp;"_"&amp;$D103),6,0),IF($G103="Custom Vehicle",VLOOKUP($H103,Tbl_vehical_Settings,4,0),IF($G103="Custom Fuel",VLOOKUP($M103,Tbl_Fuel_Settings,4,0),VLOOKUP($H103,INDIRECT("Ref_EF_Public_Transport"&amp;"_"&amp;$D103),10,0)))))))</f>
        <v>#REF!</v>
      </c>
      <c r="AF103" s="60" t="str">
        <f>IF($G103="Fuel Use",VLOOKUP($H103,INDIRECT("Ref_EF_ByFuel_CH4"&amp;"_"&amp;$D103),7,0),
IF($G103="Fuel Use and Vehicle Distance",VLOOKUP($H103,INDIRECT("Ref_EF_Vehicle_Distance"&amp;"_"&amp;$D103),7,0),IF($G103="Vehicle Distance (e.g. Road Transport)",VLOOKUP($H103,INDIRECT("Ref_EF_Vehicle_Distance"&amp;"_"&amp;$D103),IF($D103="UK",11,7),0),IF($G103="Weight Distance (e.g. Freight Transport)",VLOOKUP(VLOOKUP($H103,INDIRECT("Ref_EF_Weight_Distance"&amp;"_"&amp;$D103),8,0),INDIRECT("Ref_EF_Weight_Distance_CH4"&amp;"_"&amp;$D103),7,0),IF($G103="Custom Vehicle",VLOOKUP($H103,Tbl_vehical_Settings,6,0),IF($G103="Custom Fuel",VLOOKUP($M103,Tbl_Fuel_Settings,6,0),VLOOKUP($H103,INDIRECT("Ref_EF_Public_Transport"&amp;"_"&amp;$D103),11,0)))))))</f>
        <v>#REF!</v>
      </c>
      <c r="AG103" s="60" t="str">
        <f>IF($G103="Fuel Use",VLOOKUP($H103,INDIRECT("Ref_EF_ByFuel_CH4"&amp;"_"&amp;$D103),8,0),
IF($G103="Fuel Use and Vehicle Distance",VLOOKUP($H103,INDIRECT("Ref_EF_Vehicle_Distance"&amp;"_"&amp;$D103),8,0),IF($G103="Vehicle Distance (e.g. Road Transport)",VLOOKUP($H103,INDIRECT("Ref_EF_Vehicle_Distance"&amp;"_"&amp;$D103),IF($D103="UK",12,8),0),IF($G103="Weight Distance (e.g. Freight Transport)",VLOOKUP(VLOOKUP($H103,INDIRECT("Ref_EF_Weight_Distance"&amp;"_"&amp;$D103),8,0),INDIRECT("Ref_EF_Weight_Distance_CH4"&amp;"_"&amp;$D103),8,0),IF($G103="Custom Vehicle",VLOOKUP($H103,Tbl_vehical_Settings,7,0),IF($G103="Custom Fuel",VLOOKUP($M103,Tbl_Fuel_Settings,7,0),VLOOKUP($H103,INDIRECT("Ref_EF_Public_Transport"&amp;"_"&amp;$D103),12,0)))))))</f>
        <v>#REF!</v>
      </c>
      <c r="AH103" s="60" t="str">
        <f t="array" ref="AH103">INDEX(Ref_Master_Unit_Table,MATCH($W103,REF_To_Unit,0),MATCH('Reference - Lookup and Unit'!$A$11,Ref_From_Units,0))</f>
        <v>#REF!</v>
      </c>
      <c r="AI103" s="60" t="str">
        <f t="array" ref="AI103">INDEX(Ref_Master_Unit_Table,MATCH(IF(AND($D103="UK",$G103="Vehicle Distance (e.g. Road Transport)"),$L103,IF(ISBLANK($O103),$L103,$O103)),Ref_From_Units,0),MATCH($X103,REF_To_Unit,0))</f>
        <v>#N/A</v>
      </c>
      <c r="AJ103" s="60" t="str">
        <f t="array" ref="AJ103">INDEX(Ref_Master_Unit_Table,MATCH($Z103,REF_To_Unit,0),MATCH('Reference - Lookup and Unit'!$A$11,Ref_From_Units,0))</f>
        <v>#REF!</v>
      </c>
      <c r="AK103" s="60" t="str">
        <f t="array" ref="AK103">INDEX(Ref_Master_Unit_Table,MATCH(IF(AND($D103="UK",$G103="Vehicle Distance (e.g. Road Transport)"),$L103,IF(ISBLANK($O103),$L103,$O103)),Ref_From_Units,0),MATCH($AA103,REF_To_Unit,0))</f>
        <v>#N/A</v>
      </c>
      <c r="AL103" s="60" t="str">
        <f t="array" ref="AL103">INDEX(Ref_Master_Unit_Table,MATCH($AC103,REF_To_Unit,0),MATCH('Reference - Lookup and Unit'!$A$11,Ref_From_Units,0))</f>
        <v>#REF!</v>
      </c>
      <c r="AM103" s="60" t="str">
        <f t="array" ref="AM103">INDEX(Ref_Master_Unit_Table,MATCH(IF(OR($G103="Fuel Use",$G103="Custom Fuel"),$O103,$L103),Ref_From_Units,0),MATCH($AD103,REF_To_Unit,0))</f>
        <v>#N/A</v>
      </c>
      <c r="AN103" s="60" t="str">
        <f t="array" ref="AN103">INDEX(Ref_Master_Unit_Table,MATCH($AF103,REF_To_Unit,0),MATCH('Reference - Lookup and Unit'!$A$11,Ref_From_Units,0))</f>
        <v>#REF!</v>
      </c>
      <c r="AO103" s="60" t="str">
        <f t="array" ref="AO103">INDEX(Ref_Master_Unit_Table,MATCH(IF(OR($G103="Fuel Use",$G103="Custom Fuel"),$O103,$L103),Ref_From_Units,0),MATCH($AD103,REF_To_Unit,0))</f>
        <v>#N/A</v>
      </c>
      <c r="AP103" s="60" t="str">
        <f>VLOOKUP("CO2",INDIRECT(IF(Setting_IPCC_GWP_VERSION="1995 IPCC Second Assessment Report (SAR)","Ref_EF_IPCC_GWP_95",IF(Setting_IPCC_GWP_VERSION="2001 IPCC Third Assessment Report (TAR)","Ref_EF_IPCC_GWP_2001","Ref_EF_IPCC_GWP_2007"))),2,0)</f>
        <v>1.0000000000</v>
      </c>
      <c r="AQ103"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3"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3" s="61" t="str">
        <f>VLOOKUP("Biofuel CO2",INDIRECT(IF(Setting_IPCC_GWP_VERSION="1995 IPCC Second Assessment Report (SAR)","Ref_EF_IPCC_GWP_95",IF(Setting_IPCC_GWP_VERSION="2001 IPCC Third Assessment Report (TAR)","Ref_EF_IPCC_GWP_2001","Ref_EF_IPCC_GWP_2007"))),2,0)</f>
        <v>1.0000000000</v>
      </c>
      <c r="AT103" s="62" t="str">
        <f t="shared" si="6"/>
        <v>Ref_DD_vehicle_Passenger_</v>
      </c>
      <c r="AU103" s="62" t="str">
        <f t="shared" si="7"/>
        <v>#REF!</v>
      </c>
      <c r="AV103" s="62" t="str">
        <f t="shared" si="8"/>
        <v>#REF!</v>
      </c>
      <c r="AW103" s="62" t="str">
        <f t="shared" si="9"/>
        <v>#REF!</v>
      </c>
      <c r="AX103" s="62" t="str">
        <f t="shared" si="10"/>
        <v>#REF!</v>
      </c>
      <c r="AY103" s="62" t="str">
        <f t="shared" si="11"/>
        <v>FALSE</v>
      </c>
      <c r="AZ103" s="62" t="str">
        <f t="shared" si="12"/>
        <v/>
      </c>
      <c r="BA103" s="62" t="str">
        <f t="shared" si="13"/>
        <v/>
      </c>
      <c r="BB103" s="62" t="str">
        <f t="shared" si="14"/>
        <v/>
      </c>
      <c r="BC103" s="62" t="str">
        <f t="shared" si="15"/>
        <v/>
      </c>
      <c r="BD103" s="62" t="str">
        <f t="shared" si="16"/>
        <v/>
      </c>
      <c r="BE103" s="62" t="str">
        <f t="shared" si="17"/>
        <v/>
      </c>
      <c r="BF103" s="62" t="str">
        <f t="shared" si="18"/>
        <v/>
      </c>
      <c r="BG103" s="62" t="str">
        <f t="shared" si="19"/>
        <v/>
      </c>
      <c r="BH103" s="62" t="str">
        <f t="shared" si="20"/>
        <v/>
      </c>
      <c r="BI103" s="62" t="str">
        <f t="shared" si="21"/>
        <v/>
      </c>
      <c r="BJ103" s="62" t="str">
        <f t="shared" si="22"/>
        <v/>
      </c>
      <c r="BK103" s="62" t="str">
        <f t="shared" si="23"/>
        <v/>
      </c>
      <c r="BL103" s="62" t="str">
        <f t="shared" si="24"/>
        <v/>
      </c>
      <c r="BM103" s="63" t="str">
        <f t="shared" si="25"/>
        <v/>
      </c>
      <c r="BN103" s="62" t="str">
        <f t="shared" si="26"/>
        <v/>
      </c>
      <c r="BO103" s="62" t="str">
        <f t="shared" si="27"/>
        <v/>
      </c>
      <c r="BP103" s="62" t="str">
        <f t="shared" si="28"/>
        <v/>
      </c>
      <c r="BQ103" s="62" t="str">
        <f t="shared" si="29"/>
        <v/>
      </c>
      <c r="BR103" s="62" t="str">
        <f t="shared" si="30"/>
        <v/>
      </c>
      <c r="BS103" s="62" t="str">
        <f t="shared" si="31"/>
        <v/>
      </c>
      <c r="BT103" s="62" t="str">
        <f t="shared" si="32"/>
        <v/>
      </c>
      <c r="BU103" s="62" t="str">
        <f t="shared" si="33"/>
        <v/>
      </c>
      <c r="BV103" s="62" t="str">
        <f t="shared" si="34"/>
        <v/>
      </c>
      <c r="BW103" s="62" t="str">
        <f t="shared" si="35"/>
        <v/>
      </c>
      <c r="BX103" s="62" t="str">
        <f t="shared" si="36"/>
        <v/>
      </c>
      <c r="BY103" s="62" t="str">
        <f t="shared" si="37"/>
        <v/>
      </c>
      <c r="BZ103" s="62" t="str">
        <f t="shared" si="38"/>
        <v/>
      </c>
      <c r="CA103" s="62" t="str">
        <f t="shared" si="39"/>
        <v/>
      </c>
      <c r="CB103" s="62" t="str">
        <f t="shared" si="40"/>
        <v/>
      </c>
      <c r="CC103" s="62" t="str">
        <f t="shared" si="41"/>
        <v/>
      </c>
      <c r="CD103" s="62" t="str">
        <f t="shared" si="42"/>
        <v/>
      </c>
      <c r="CE103" s="62" t="str">
        <f t="shared" si="43"/>
        <v/>
      </c>
      <c r="CF103" s="62" t="str">
        <f t="shared" si="44"/>
        <v/>
      </c>
      <c r="CG103" s="62" t="str">
        <f t="shared" si="45"/>
        <v/>
      </c>
      <c r="CH103" s="62" t="str">
        <f t="shared" si="46"/>
        <v/>
      </c>
      <c r="CI103" s="62" t="str">
        <f t="shared" si="47"/>
        <v/>
      </c>
      <c r="CJ103" s="62" t="str">
        <f t="shared" si="48"/>
        <v/>
      </c>
      <c r="CK103" s="62" t="str">
        <f t="shared" si="49"/>
        <v/>
      </c>
      <c r="CL103" s="62" t="str">
        <f t="shared" si="50"/>
        <v/>
      </c>
      <c r="CM103" s="62" t="str">
        <f t="shared" si="51"/>
        <v/>
      </c>
      <c r="CN103" s="62" t="str">
        <f t="shared" si="52"/>
        <v/>
      </c>
      <c r="CO103" s="62" t="str">
        <f t="shared" si="53"/>
        <v/>
      </c>
      <c r="CP103" s="64" t="str">
        <f t="shared" si="54"/>
        <v>Ref_DD_DistanceUnit</v>
      </c>
      <c r="CQ103" s="62" t="str">
        <f t="shared" si="55"/>
        <v/>
      </c>
      <c r="CR103" s="64" t="str">
        <f t="shared" si="56"/>
        <v/>
      </c>
      <c r="CS103" s="65"/>
      <c r="CT103" s="8"/>
      <c r="CU103" s="8"/>
      <c r="CV103" s="8"/>
      <c r="CW103" s="8"/>
      <c r="CX103" s="8"/>
      <c r="CY103" s="8"/>
      <c r="CZ103" s="8"/>
      <c r="DA103" s="8"/>
      <c r="DB103" s="8"/>
      <c r="DC103" s="8"/>
      <c r="DD103" s="8"/>
      <c r="DE103" s="8"/>
      <c r="DF103" s="8"/>
      <c r="DG103" s="8"/>
      <c r="DH103" s="8"/>
      <c r="DI103" s="8"/>
      <c r="DJ103" s="8"/>
      <c r="DK103" s="8"/>
      <c r="DL103" s="8"/>
    </row>
    <row r="104" ht="18.0" customHeight="1">
      <c r="A104" s="8"/>
      <c r="B104" s="87"/>
      <c r="C104" s="79"/>
      <c r="D104" s="79"/>
      <c r="E104" s="79"/>
      <c r="F104" s="79"/>
      <c r="G104" s="79"/>
      <c r="H104" s="79"/>
      <c r="I104" s="80"/>
      <c r="J104" s="80"/>
      <c r="K104" s="80"/>
      <c r="L104" s="79"/>
      <c r="M104" s="79"/>
      <c r="N104" s="80"/>
      <c r="O104" s="79"/>
      <c r="P104" s="81"/>
      <c r="Q104" s="82" t="str">
        <f t="shared" si="1"/>
        <v/>
      </c>
      <c r="R104" s="82" t="str">
        <f t="shared" si="2"/>
        <v/>
      </c>
      <c r="S104" s="82" t="str">
        <f t="shared" si="3"/>
        <v/>
      </c>
      <c r="T104" s="82" t="str">
        <f t="shared" si="4"/>
        <v>0</v>
      </c>
      <c r="U104" s="83" t="str">
        <f t="shared" si="5"/>
        <v/>
      </c>
      <c r="V104" s="60" t="str">
        <f>IF(OR($G104="Fuel Use",$G104="Fuel Use and Vehicle Distance"),VLOOKUP($M104,INDIRECT("Ref_EF_ByFuel"&amp;"_"&amp;$D104),3,0),IF(AND($G104="Vehicle Distance (e.g. Road Transport)",$D104="UK"),VLOOKUP($H104,Ref_EF_Vehicle_Distance_UK,3,0),IF(AND($G104="Vehicle Distance (e.g. Road Transport)",OR($D104="US",$D104="Other")),VLOOKUP($H104,INDIRECT("Ref_EF_Vehicle_Distance"&amp;"_"&amp;$D104),15,0),IF(AND($G104="Vehicle Distance (e.g. Road Transport)",ISBLANK($N104),ISBLANK($O104)),VLOOKUP($H104,INDIRECT("Ref_EF_Vehicle_Distance"&amp;"_"&amp;$D104),15,0),IF($G104="Weight Distance (e.g. Freight Transport)",VLOOKUP($H104,INDIRECT("Ref_EF_Weight_Distance"&amp;"_"&amp;$D104),3,0),IF($G104="Custom Vehicle",VLOOKUP($H104,Tbl_vehical_Settings,2,0),IF($G104="Custom Fuel",VLOOKUP($M104,Tbl_Fuel_Settings,2,0),$AU104)))))))</f>
        <v>#REF!</v>
      </c>
      <c r="W104" s="60" t="str">
        <f>IF(OR($G104="Fuel Use",$G104="Fuel Use and Vehicle Distance"),VLOOKUP($M104,INDIRECT("Ref_EF_ByFuel"&amp;"_"&amp;$D104),5,0),IF(AND($G104="Vehicle Distance (e.g. Road Transport)",$D104="UK"),VLOOKUP($H104,Ref_EF_Vehicle_Distance_UK,5,0),IF(AND($G104="Vehicle Distance (e.g. Road Transport)",OR($D104="US",$D104="Other")),VLOOKUP($H104,INDIRECT("Ref_EF_Vehicle_Distance"&amp;"_"&amp;$D104),17,0),IF(AND($G104="Vehicle Distance (e.g. Road Transport)",ISBLANK($N104),ISBLANK($O104)),VLOOKUP($H104,INDIRECT("Ref_EF_Vehicle_Distance"&amp;"_"&amp;$D104),17,0),IF($G104="Weight Distance (e.g. Freight Transport)",VLOOKUP($H104,INDIRECT("Ref_EF_Weight_Distance"&amp;"_"&amp;$D104),5,0),IF($G104="Custom Vehicle",VLOOKUP($H104,Tbl_vehical_Settings,6,0),IF($G104="Custom Fuel",VLOOKUP($M104,Tbl_Fuel_Settings,6,0),$AV104)))))))</f>
        <v>#REF!</v>
      </c>
      <c r="X104" s="60" t="str">
        <f>IF(OR($G104="Fuel Use",$G104="Fuel Use and Vehicle Distance"),VLOOKUP($M104,INDIRECT("Ref_EF_ByFuel"&amp;"_"&amp;$D104),6,0),IF(AND($G104="Vehicle Distance (e.g. Road Transport)",$D104="UK"),VLOOKUP($H104,Ref_EF_Vehicle_Distance_UK,6,0),IF(AND($G104="Vehicle Distance (e.g. Road Transport)",OR($D104="US",$D104="Other")),VLOOKUP($H104,INDIRECT("Ref_EF_Vehicle_Distance"&amp;"_"&amp;$D104),18,0),IF(AND($G104="Vehicle Distance (e.g. Road Transport)",ISBLANK($N104),ISBLANK($O104)),VLOOKUP($H104,INDIRECT("Ref_EF_Vehicle_Distance"&amp;"_"&amp;$D104),18,0),IF($G104="Weight Distance (e.g. Freight Transport)",VLOOKUP($H104,INDIRECT("Ref_EF_Weight_Distance"&amp;"_"&amp;$D104),6,0),IF($G104="Custom Vehicle",VLOOKUP($H104,Tbl_vehical_Settings,7,0),IF($G104="Custom Fuel",VLOOKUP($M104,Tbl_Fuel_Settings,7,0),$AW104)))))))</f>
        <v>#REF!</v>
      </c>
      <c r="Y104" s="60" t="str">
        <f>IF(OR($G104="Fuel Use",$G104="Fuel Use and Vehicle Distance"),VLOOKUP($M104,INDIRECT("Ref_EF_ByFuel"&amp;"_"&amp;$D104),4,0),IF(AND($G104="Vehicle Distance (e.g. Road Transport)",$D104="UK"),VLOOKUP($H104,Ref_EF_Vehicle_Distance_UK,4,0),IF(AND($G104="Vehicle Distance (e.g. Road Transport)",OR($D104="US",$D104="Other")),VLOOKUP($H104,INDIRECT("Ref_EF_Vehicle_Distance"&amp;"_"&amp;$D104),16,0),IF(AND($G104="Vehicle Distance (e.g. Road Transport)",ISBLANK($N104),ISBLANK($O104)),VLOOKUP($H104,INDIRECT("Ref_EF_Vehicle_Distance"&amp;"_"&amp;$D104),16,0),IF($G104="Weight Distance (e.g. Freight Transport)",VLOOKUP($H104,INDIRECT("Ref_EF_Weight_Distance"&amp;"_"&amp;$D104),4,0),IF($G104="Custom Vehicle",VLOOKUP($H104,Tbl_vehical_Settings,5,0),IF($G104="Custom Fuel",VLOOKUP($M104,Tbl_Fuel_Settings,5,0),$AX104)))))))</f>
        <v>#REF!</v>
      </c>
      <c r="Z104" s="60" t="str">
        <f>IF(OR($G104="Fuel Use",$G104="Fuel Use and Vehicle Distance"),VLOOKUP($M104,INDIRECT("Ref_EF_ByFuel"&amp;"_"&amp;$D104),5,0),IF(AND($G104="Vehicle Distance (e.g. Road Transport)",$D104="UK"),VLOOKUP($H104,Ref_EF_Vehicle_Distance_UK,5,0),IF(AND($G104="Vehicle Distance (e.g. Road Transport)",OR($D104="US",$D104="Other")),VLOOKUP($H104,INDIRECT("Ref_EF_Vehicle_Distance"&amp;"_"&amp;$D104),17,0),IF(AND($G104="Vehicle Distance (e.g. Road Transport)",ISBLANK($N104),ISBLANK($O104)),VLOOKUP($H104,INDIRECT("Ref_EF_Vehicle_Distance"&amp;"_"&amp;$D104),17,0),IF($G104="Weight Distance (e.g. Freight Transport)",VLOOKUP($H104,INDIRECT("Ref_EF_Weight_Distance"&amp;"_"&amp;$D104),5,0),IF($G104="Custom Vehicle",VLOOKUP($H104,Tbl_vehical_Settings,6,0),IF($G104="Custom Fuel",VLOOKUP($M104,Tbl_Fuel_Settings,6,0),$AV104)))))))</f>
        <v>#REF!</v>
      </c>
      <c r="AA104" s="60" t="str">
        <f>IF(OR($G104="Fuel Use",$G104="Fuel Use and Vehicle Distance"),VLOOKUP($M104,INDIRECT("Ref_EF_ByFuel"&amp;"_"&amp;$D104),6,0),IF(AND($G104="Vehicle Distance (e.g. Road Transport)",$D104="UK"),VLOOKUP($H104,Ref_EF_Vehicle_Distance_UK,6,0),IF(AND($G104="Vehicle Distance (e.g. Road Transport)",OR($D104="US",$D104="Other")),VLOOKUP($H104,INDIRECT("Ref_EF_Vehicle_Distance"&amp;"_"&amp;$D104),18,0),IF(AND($G104="Vehicle Distance (e.g. Road Transport)",ISBLANK($N104),ISBLANK($O104)),VLOOKUP($H104,INDIRECT("Ref_EF_Vehicle_Distance"&amp;"_"&amp;$D104),18,0),IF($G104="Weight Distance (e.g. Freight Transport)",VLOOKUP($H104,INDIRECT("Ref_EF_Weight_Distance"&amp;"_"&amp;$D104),6,0),IF($G104="Custom Vehicle",VLOOKUP($H104,Tbl_vehical_Settings,7,0),IF($G104="Custom Fuel",VLOOKUP($M104,Tbl_Fuel_Settings,7,0),$AW104)))))))</f>
        <v>#REF!</v>
      </c>
      <c r="AB104" s="60" t="str">
        <f>IF($G104="Fuel Use",VLOOKUP($H104,INDIRECT("Ref_EF_ByFuel_CH4"&amp;"_"&amp;$D104),3,0),
IF($G104="Fuel Use and Vehicle Distance",VLOOKUP($H104,INDIRECT("Ref_EF_Vehicle_Distance"&amp;"_"&amp;$D104),3,0),IF($G104="Vehicle Distance (e.g. Road Transport)",VLOOKUP($H104,INDIRECT("Ref_EF_Vehicle_Distance"&amp;"_"&amp;$D104),IF($D104="UK",7,3),0),IF($G104="Weight Distance (e.g. Freight Transport)",VLOOKUP(VLOOKUP($H104,INDIRECT("Ref_EF_Weight_Distance"&amp;"_"&amp;$D104),8,0),INDIRECT("Ref_EF_Weight_Distance_CH4"&amp;"_"&amp;$D104),3,0),IF($G104="Custom Vehicle",VLOOKUP($H104,Tbl_vehical_Settings,3,0),IF($G104="Custom Fuel",VLOOKUP($M104,Tbl_Fuel_Settings,3,0),VLOOKUP($H104,INDIRECT("Ref_EF_Public_Transport"&amp;"_"&amp;$D104),7,0)))))))</f>
        <v>#REF!</v>
      </c>
      <c r="AC104" s="60" t="str">
        <f>IF($G104="Fuel Use",VLOOKUP($H104,INDIRECT("Ref_EF_ByFuel_CH4"&amp;"_"&amp;$D104),4,0),
IF($G104="Fuel Use and Vehicle Distance",VLOOKUP($H104,INDIRECT("Ref_EF_Vehicle_Distance"&amp;"_"&amp;$D104),4,0),IF($G104="Vehicle Distance (e.g. Road Transport)",VLOOKUP($H104,INDIRECT("Ref_EF_Vehicle_Distance"&amp;"_"&amp;$D104),IF($D104="UK",8,4),0),IF($G104="Weight Distance (e.g. Freight Transport)",VLOOKUP(VLOOKUP($H104,INDIRECT("Ref_EF_Weight_Distance"&amp;"_"&amp;$D104),8,0),INDIRECT("Ref_EF_Weight_Distance_CH4"&amp;"_"&amp;$D104),4,0),IF($G104="Custom Vehicle",VLOOKUP($H104,Tbl_vehical_Settings,6,0),IF($G104="Custom Fuel",VLOOKUP($M104,Tbl_Fuel_Settings,6,0),VLOOKUP($H104,INDIRECT("Ref_EF_Public_Transport"&amp;"_"&amp;$D104),8,0)))))))</f>
        <v>#REF!</v>
      </c>
      <c r="AD104" s="60" t="str">
        <f>IF($G104="Fuel Use",VLOOKUP($H104,INDIRECT("Ref_EF_ByFuel_CH4"&amp;"_"&amp;$D104),5,0),
IF($G104="Fuel Use and Vehicle Distance",VLOOKUP($H104,INDIRECT("Ref_EF_Vehicle_Distance"&amp;"_"&amp;$D104),5,0),IF($G104="Vehicle Distance (e.g. Road Transport)",VLOOKUP($H104,INDIRECT("Ref_EF_Vehicle_Distance"&amp;"_"&amp;$D104),IF($D104="UK",9,5),0),IF($G104="Weight Distance (e.g. Freight Transport)",VLOOKUP(VLOOKUP($H104,INDIRECT("Ref_EF_Weight_Distance"&amp;"_"&amp;$D104),8,0),INDIRECT("Ref_EF_Weight_Distance_CH4"&amp;"_"&amp;$D104),5,0),IF($G104="Custom Vehicle",VLOOKUP($H104,Tbl_vehical_Settings,7,0),IF($G104="Custom Fuel",VLOOKUP($M104,Tbl_Fuel_Settings,7,0),VLOOKUP($H104,INDIRECT("Ref_EF_Public_Transport"&amp;"_"&amp;$D104),9,0)))))))</f>
        <v>#REF!</v>
      </c>
      <c r="AE104" s="60" t="str">
        <f>IF($G104="Fuel Use",VLOOKUP($H104,INDIRECT("Ref_EF_ByFuel_CH4"&amp;"_"&amp;$D104),6,0),
IF($G104="Fuel Use and Vehicle Distance",VLOOKUP($H104,INDIRECT("Ref_EF_Vehicle_Distance"&amp;"_"&amp;$D104),6,0),IF($G104="Vehicle Distance (e.g. Road Transport)",VLOOKUP($H104,INDIRECT("Ref_EF_Vehicle_Distance"&amp;"_"&amp;$D104),IF($D104="UK",10,6),0),IF($G104="Weight Distance (e.g. Freight Transport)",VLOOKUP(VLOOKUP($H104,INDIRECT("Ref_EF_Weight_Distance"&amp;"_"&amp;$D104),8,0),INDIRECT("Ref_EF_Weight_Distance_CH4"&amp;"_"&amp;$D104),6,0),IF($G104="Custom Vehicle",VLOOKUP($H104,Tbl_vehical_Settings,4,0),IF($G104="Custom Fuel",VLOOKUP($M104,Tbl_Fuel_Settings,4,0),VLOOKUP($H104,INDIRECT("Ref_EF_Public_Transport"&amp;"_"&amp;$D104),10,0)))))))</f>
        <v>#REF!</v>
      </c>
      <c r="AF104" s="60" t="str">
        <f>IF($G104="Fuel Use",VLOOKUP($H104,INDIRECT("Ref_EF_ByFuel_CH4"&amp;"_"&amp;$D104),7,0),
IF($G104="Fuel Use and Vehicle Distance",VLOOKUP($H104,INDIRECT("Ref_EF_Vehicle_Distance"&amp;"_"&amp;$D104),7,0),IF($G104="Vehicle Distance (e.g. Road Transport)",VLOOKUP($H104,INDIRECT("Ref_EF_Vehicle_Distance"&amp;"_"&amp;$D104),IF($D104="UK",11,7),0),IF($G104="Weight Distance (e.g. Freight Transport)",VLOOKUP(VLOOKUP($H104,INDIRECT("Ref_EF_Weight_Distance"&amp;"_"&amp;$D104),8,0),INDIRECT("Ref_EF_Weight_Distance_CH4"&amp;"_"&amp;$D104),7,0),IF($G104="Custom Vehicle",VLOOKUP($H104,Tbl_vehical_Settings,6,0),IF($G104="Custom Fuel",VLOOKUP($M104,Tbl_Fuel_Settings,6,0),VLOOKUP($H104,INDIRECT("Ref_EF_Public_Transport"&amp;"_"&amp;$D104),11,0)))))))</f>
        <v>#REF!</v>
      </c>
      <c r="AG104" s="60" t="str">
        <f>IF($G104="Fuel Use",VLOOKUP($H104,INDIRECT("Ref_EF_ByFuel_CH4"&amp;"_"&amp;$D104),8,0),
IF($G104="Fuel Use and Vehicle Distance",VLOOKUP($H104,INDIRECT("Ref_EF_Vehicle_Distance"&amp;"_"&amp;$D104),8,0),IF($G104="Vehicle Distance (e.g. Road Transport)",VLOOKUP($H104,INDIRECT("Ref_EF_Vehicle_Distance"&amp;"_"&amp;$D104),IF($D104="UK",12,8),0),IF($G104="Weight Distance (e.g. Freight Transport)",VLOOKUP(VLOOKUP($H104,INDIRECT("Ref_EF_Weight_Distance"&amp;"_"&amp;$D104),8,0),INDIRECT("Ref_EF_Weight_Distance_CH4"&amp;"_"&amp;$D104),8,0),IF($G104="Custom Vehicle",VLOOKUP($H104,Tbl_vehical_Settings,7,0),IF($G104="Custom Fuel",VLOOKUP($M104,Tbl_Fuel_Settings,7,0),VLOOKUP($H104,INDIRECT("Ref_EF_Public_Transport"&amp;"_"&amp;$D104),12,0)))))))</f>
        <v>#REF!</v>
      </c>
      <c r="AH104" s="60" t="str">
        <f t="array" ref="AH104">INDEX(Ref_Master_Unit_Table,MATCH($W104,REF_To_Unit,0),MATCH('Reference - Lookup and Unit'!$A$11,Ref_From_Units,0))</f>
        <v>#REF!</v>
      </c>
      <c r="AI104" s="60" t="str">
        <f t="array" ref="AI104">INDEX(Ref_Master_Unit_Table,MATCH(IF(AND($D104="UK",$G104="Vehicle Distance (e.g. Road Transport)"),$L104,IF(ISBLANK($O104),$L104,$O104)),Ref_From_Units,0),MATCH($X104,REF_To_Unit,0))</f>
        <v>#N/A</v>
      </c>
      <c r="AJ104" s="60" t="str">
        <f t="array" ref="AJ104">INDEX(Ref_Master_Unit_Table,MATCH($Z104,REF_To_Unit,0),MATCH('Reference - Lookup and Unit'!$A$11,Ref_From_Units,0))</f>
        <v>#REF!</v>
      </c>
      <c r="AK104" s="60" t="str">
        <f t="array" ref="AK104">INDEX(Ref_Master_Unit_Table,MATCH(IF(AND($D104="UK",$G104="Vehicle Distance (e.g. Road Transport)"),$L104,IF(ISBLANK($O104),$L104,$O104)),Ref_From_Units,0),MATCH($AA104,REF_To_Unit,0))</f>
        <v>#N/A</v>
      </c>
      <c r="AL104" s="60" t="str">
        <f t="array" ref="AL104">INDEX(Ref_Master_Unit_Table,MATCH($AC104,REF_To_Unit,0),MATCH('Reference - Lookup and Unit'!$A$11,Ref_From_Units,0))</f>
        <v>#REF!</v>
      </c>
      <c r="AM104" s="60" t="str">
        <f t="array" ref="AM104">INDEX(Ref_Master_Unit_Table,MATCH(IF(OR($G104="Fuel Use",$G104="Custom Fuel"),$O104,$L104),Ref_From_Units,0),MATCH($AD104,REF_To_Unit,0))</f>
        <v>#N/A</v>
      </c>
      <c r="AN104" s="60" t="str">
        <f t="array" ref="AN104">INDEX(Ref_Master_Unit_Table,MATCH($AF104,REF_To_Unit,0),MATCH('Reference - Lookup and Unit'!$A$11,Ref_From_Units,0))</f>
        <v>#REF!</v>
      </c>
      <c r="AO104" s="60" t="str">
        <f t="array" ref="AO104">INDEX(Ref_Master_Unit_Table,MATCH(IF(OR($G104="Fuel Use",$G104="Custom Fuel"),$O104,$L104),Ref_From_Units,0),MATCH($AD104,REF_To_Unit,0))</f>
        <v>#N/A</v>
      </c>
      <c r="AP104" s="60" t="str">
        <f>VLOOKUP("CO2",INDIRECT(IF(Setting_IPCC_GWP_VERSION="1995 IPCC Second Assessment Report (SAR)","Ref_EF_IPCC_GWP_95",IF(Setting_IPCC_GWP_VERSION="2001 IPCC Third Assessment Report (TAR)","Ref_EF_IPCC_GWP_2001","Ref_EF_IPCC_GWP_2007"))),2,0)</f>
        <v>1.0000000000</v>
      </c>
      <c r="AQ104"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4"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4" s="61" t="str">
        <f>VLOOKUP("Biofuel CO2",INDIRECT(IF(Setting_IPCC_GWP_VERSION="1995 IPCC Second Assessment Report (SAR)","Ref_EF_IPCC_GWP_95",IF(Setting_IPCC_GWP_VERSION="2001 IPCC Third Assessment Report (TAR)","Ref_EF_IPCC_GWP_2001","Ref_EF_IPCC_GWP_2007"))),2,0)</f>
        <v>1.0000000000</v>
      </c>
      <c r="AT104" s="62" t="str">
        <f t="shared" si="6"/>
        <v>Ref_DD_vehicle_Passenger_</v>
      </c>
      <c r="AU104" s="62" t="str">
        <f t="shared" si="7"/>
        <v>#REF!</v>
      </c>
      <c r="AV104" s="62" t="str">
        <f t="shared" si="8"/>
        <v>#REF!</v>
      </c>
      <c r="AW104" s="62" t="str">
        <f t="shared" si="9"/>
        <v>#REF!</v>
      </c>
      <c r="AX104" s="62" t="str">
        <f t="shared" si="10"/>
        <v>#REF!</v>
      </c>
      <c r="AY104" s="62" t="str">
        <f t="shared" si="11"/>
        <v>FALSE</v>
      </c>
      <c r="AZ104" s="62" t="str">
        <f t="shared" si="12"/>
        <v/>
      </c>
      <c r="BA104" s="62" t="str">
        <f t="shared" si="13"/>
        <v/>
      </c>
      <c r="BB104" s="62" t="str">
        <f t="shared" si="14"/>
        <v/>
      </c>
      <c r="BC104" s="62" t="str">
        <f t="shared" si="15"/>
        <v/>
      </c>
      <c r="BD104" s="62" t="str">
        <f t="shared" si="16"/>
        <v/>
      </c>
      <c r="BE104" s="62" t="str">
        <f t="shared" si="17"/>
        <v/>
      </c>
      <c r="BF104" s="62" t="str">
        <f t="shared" si="18"/>
        <v/>
      </c>
      <c r="BG104" s="62" t="str">
        <f t="shared" si="19"/>
        <v/>
      </c>
      <c r="BH104" s="62" t="str">
        <f t="shared" si="20"/>
        <v/>
      </c>
      <c r="BI104" s="62" t="str">
        <f t="shared" si="21"/>
        <v/>
      </c>
      <c r="BJ104" s="62" t="str">
        <f t="shared" si="22"/>
        <v/>
      </c>
      <c r="BK104" s="62" t="str">
        <f t="shared" si="23"/>
        <v/>
      </c>
      <c r="BL104" s="62" t="str">
        <f t="shared" si="24"/>
        <v/>
      </c>
      <c r="BM104" s="63" t="str">
        <f t="shared" si="25"/>
        <v/>
      </c>
      <c r="BN104" s="62" t="str">
        <f t="shared" si="26"/>
        <v/>
      </c>
      <c r="BO104" s="62" t="str">
        <f t="shared" si="27"/>
        <v/>
      </c>
      <c r="BP104" s="62" t="str">
        <f t="shared" si="28"/>
        <v/>
      </c>
      <c r="BQ104" s="62" t="str">
        <f t="shared" si="29"/>
        <v/>
      </c>
      <c r="BR104" s="62" t="str">
        <f t="shared" si="30"/>
        <v/>
      </c>
      <c r="BS104" s="62" t="str">
        <f t="shared" si="31"/>
        <v/>
      </c>
      <c r="BT104" s="62" t="str">
        <f t="shared" si="32"/>
        <v/>
      </c>
      <c r="BU104" s="62" t="str">
        <f t="shared" si="33"/>
        <v/>
      </c>
      <c r="BV104" s="62" t="str">
        <f t="shared" si="34"/>
        <v/>
      </c>
      <c r="BW104" s="62" t="str">
        <f t="shared" si="35"/>
        <v/>
      </c>
      <c r="BX104" s="62" t="str">
        <f t="shared" si="36"/>
        <v/>
      </c>
      <c r="BY104" s="62" t="str">
        <f t="shared" si="37"/>
        <v/>
      </c>
      <c r="BZ104" s="62" t="str">
        <f t="shared" si="38"/>
        <v/>
      </c>
      <c r="CA104" s="62" t="str">
        <f t="shared" si="39"/>
        <v/>
      </c>
      <c r="CB104" s="62" t="str">
        <f t="shared" si="40"/>
        <v/>
      </c>
      <c r="CC104" s="62" t="str">
        <f t="shared" si="41"/>
        <v/>
      </c>
      <c r="CD104" s="62" t="str">
        <f t="shared" si="42"/>
        <v/>
      </c>
      <c r="CE104" s="62" t="str">
        <f t="shared" si="43"/>
        <v/>
      </c>
      <c r="CF104" s="62" t="str">
        <f t="shared" si="44"/>
        <v/>
      </c>
      <c r="CG104" s="62" t="str">
        <f t="shared" si="45"/>
        <v/>
      </c>
      <c r="CH104" s="62" t="str">
        <f t="shared" si="46"/>
        <v/>
      </c>
      <c r="CI104" s="62" t="str">
        <f t="shared" si="47"/>
        <v/>
      </c>
      <c r="CJ104" s="62" t="str">
        <f t="shared" si="48"/>
        <v/>
      </c>
      <c r="CK104" s="62" t="str">
        <f t="shared" si="49"/>
        <v/>
      </c>
      <c r="CL104" s="62" t="str">
        <f t="shared" si="50"/>
        <v/>
      </c>
      <c r="CM104" s="62" t="str">
        <f t="shared" si="51"/>
        <v/>
      </c>
      <c r="CN104" s="62" t="str">
        <f t="shared" si="52"/>
        <v/>
      </c>
      <c r="CO104" s="62" t="str">
        <f t="shared" si="53"/>
        <v/>
      </c>
      <c r="CP104" s="64" t="str">
        <f t="shared" si="54"/>
        <v>Ref_DD_DistanceUnit</v>
      </c>
      <c r="CQ104" s="62" t="str">
        <f t="shared" si="55"/>
        <v/>
      </c>
      <c r="CR104" s="64" t="str">
        <f t="shared" si="56"/>
        <v/>
      </c>
      <c r="CS104" s="65"/>
      <c r="CT104" s="8"/>
      <c r="CU104" s="8"/>
      <c r="CV104" s="8"/>
      <c r="CW104" s="8"/>
      <c r="CX104" s="8"/>
      <c r="CY104" s="8"/>
      <c r="CZ104" s="8"/>
      <c r="DA104" s="8"/>
      <c r="DB104" s="8"/>
      <c r="DC104" s="8"/>
      <c r="DD104" s="8"/>
      <c r="DE104" s="8"/>
      <c r="DF104" s="8"/>
      <c r="DG104" s="8"/>
      <c r="DH104" s="8"/>
      <c r="DI104" s="8"/>
      <c r="DJ104" s="8"/>
      <c r="DK104" s="8"/>
      <c r="DL104" s="8"/>
    </row>
    <row r="105" ht="18.0" customHeight="1">
      <c r="A105" s="8"/>
      <c r="B105" s="87"/>
      <c r="C105" s="79"/>
      <c r="D105" s="79"/>
      <c r="E105" s="79"/>
      <c r="F105" s="79"/>
      <c r="G105" s="79"/>
      <c r="H105" s="79"/>
      <c r="I105" s="80"/>
      <c r="J105" s="80"/>
      <c r="K105" s="80"/>
      <c r="L105" s="79"/>
      <c r="M105" s="79"/>
      <c r="N105" s="80"/>
      <c r="O105" s="79"/>
      <c r="P105" s="81"/>
      <c r="Q105" s="82" t="str">
        <f t="shared" si="1"/>
        <v/>
      </c>
      <c r="R105" s="82" t="str">
        <f t="shared" si="2"/>
        <v/>
      </c>
      <c r="S105" s="82" t="str">
        <f t="shared" si="3"/>
        <v/>
      </c>
      <c r="T105" s="82" t="str">
        <f t="shared" si="4"/>
        <v>0</v>
      </c>
      <c r="U105" s="83" t="str">
        <f t="shared" si="5"/>
        <v/>
      </c>
      <c r="V105" s="60" t="str">
        <f>IF(OR($G105="Fuel Use",$G105="Fuel Use and Vehicle Distance"),VLOOKUP($M105,INDIRECT("Ref_EF_ByFuel"&amp;"_"&amp;$D105),3,0),IF(AND($G105="Vehicle Distance (e.g. Road Transport)",$D105="UK"),VLOOKUP($H105,Ref_EF_Vehicle_Distance_UK,3,0),IF(AND($G105="Vehicle Distance (e.g. Road Transport)",OR($D105="US",$D105="Other")),VLOOKUP($H105,INDIRECT("Ref_EF_Vehicle_Distance"&amp;"_"&amp;$D105),15,0),IF(AND($G105="Vehicle Distance (e.g. Road Transport)",ISBLANK($N105),ISBLANK($O105)),VLOOKUP($H105,INDIRECT("Ref_EF_Vehicle_Distance"&amp;"_"&amp;$D105),15,0),IF($G105="Weight Distance (e.g. Freight Transport)",VLOOKUP($H105,INDIRECT("Ref_EF_Weight_Distance"&amp;"_"&amp;$D105),3,0),IF($G105="Custom Vehicle",VLOOKUP($H105,Tbl_vehical_Settings,2,0),IF($G105="Custom Fuel",VLOOKUP($M105,Tbl_Fuel_Settings,2,0),$AU105)))))))</f>
        <v>#REF!</v>
      </c>
      <c r="W105" s="60" t="str">
        <f>IF(OR($G105="Fuel Use",$G105="Fuel Use and Vehicle Distance"),VLOOKUP($M105,INDIRECT("Ref_EF_ByFuel"&amp;"_"&amp;$D105),5,0),IF(AND($G105="Vehicle Distance (e.g. Road Transport)",$D105="UK"),VLOOKUP($H105,Ref_EF_Vehicle_Distance_UK,5,0),IF(AND($G105="Vehicle Distance (e.g. Road Transport)",OR($D105="US",$D105="Other")),VLOOKUP($H105,INDIRECT("Ref_EF_Vehicle_Distance"&amp;"_"&amp;$D105),17,0),IF(AND($G105="Vehicle Distance (e.g. Road Transport)",ISBLANK($N105),ISBLANK($O105)),VLOOKUP($H105,INDIRECT("Ref_EF_Vehicle_Distance"&amp;"_"&amp;$D105),17,0),IF($G105="Weight Distance (e.g. Freight Transport)",VLOOKUP($H105,INDIRECT("Ref_EF_Weight_Distance"&amp;"_"&amp;$D105),5,0),IF($G105="Custom Vehicle",VLOOKUP($H105,Tbl_vehical_Settings,6,0),IF($G105="Custom Fuel",VLOOKUP($M105,Tbl_Fuel_Settings,6,0),$AV105)))))))</f>
        <v>#REF!</v>
      </c>
      <c r="X105" s="60" t="str">
        <f>IF(OR($G105="Fuel Use",$G105="Fuel Use and Vehicle Distance"),VLOOKUP($M105,INDIRECT("Ref_EF_ByFuel"&amp;"_"&amp;$D105),6,0),IF(AND($G105="Vehicle Distance (e.g. Road Transport)",$D105="UK"),VLOOKUP($H105,Ref_EF_Vehicle_Distance_UK,6,0),IF(AND($G105="Vehicle Distance (e.g. Road Transport)",OR($D105="US",$D105="Other")),VLOOKUP($H105,INDIRECT("Ref_EF_Vehicle_Distance"&amp;"_"&amp;$D105),18,0),IF(AND($G105="Vehicle Distance (e.g. Road Transport)",ISBLANK($N105),ISBLANK($O105)),VLOOKUP($H105,INDIRECT("Ref_EF_Vehicle_Distance"&amp;"_"&amp;$D105),18,0),IF($G105="Weight Distance (e.g. Freight Transport)",VLOOKUP($H105,INDIRECT("Ref_EF_Weight_Distance"&amp;"_"&amp;$D105),6,0),IF($G105="Custom Vehicle",VLOOKUP($H105,Tbl_vehical_Settings,7,0),IF($G105="Custom Fuel",VLOOKUP($M105,Tbl_Fuel_Settings,7,0),$AW105)))))))</f>
        <v>#REF!</v>
      </c>
      <c r="Y105" s="60" t="str">
        <f>IF(OR($G105="Fuel Use",$G105="Fuel Use and Vehicle Distance"),VLOOKUP($M105,INDIRECT("Ref_EF_ByFuel"&amp;"_"&amp;$D105),4,0),IF(AND($G105="Vehicle Distance (e.g. Road Transport)",$D105="UK"),VLOOKUP($H105,Ref_EF_Vehicle_Distance_UK,4,0),IF(AND($G105="Vehicle Distance (e.g. Road Transport)",OR($D105="US",$D105="Other")),VLOOKUP($H105,INDIRECT("Ref_EF_Vehicle_Distance"&amp;"_"&amp;$D105),16,0),IF(AND($G105="Vehicle Distance (e.g. Road Transport)",ISBLANK($N105),ISBLANK($O105)),VLOOKUP($H105,INDIRECT("Ref_EF_Vehicle_Distance"&amp;"_"&amp;$D105),16,0),IF($G105="Weight Distance (e.g. Freight Transport)",VLOOKUP($H105,INDIRECT("Ref_EF_Weight_Distance"&amp;"_"&amp;$D105),4,0),IF($G105="Custom Vehicle",VLOOKUP($H105,Tbl_vehical_Settings,5,0),IF($G105="Custom Fuel",VLOOKUP($M105,Tbl_Fuel_Settings,5,0),$AX105)))))))</f>
        <v>#REF!</v>
      </c>
      <c r="Z105" s="60" t="str">
        <f>IF(OR($G105="Fuel Use",$G105="Fuel Use and Vehicle Distance"),VLOOKUP($M105,INDIRECT("Ref_EF_ByFuel"&amp;"_"&amp;$D105),5,0),IF(AND($G105="Vehicle Distance (e.g. Road Transport)",$D105="UK"),VLOOKUP($H105,Ref_EF_Vehicle_Distance_UK,5,0),IF(AND($G105="Vehicle Distance (e.g. Road Transport)",OR($D105="US",$D105="Other")),VLOOKUP($H105,INDIRECT("Ref_EF_Vehicle_Distance"&amp;"_"&amp;$D105),17,0),IF(AND($G105="Vehicle Distance (e.g. Road Transport)",ISBLANK($N105),ISBLANK($O105)),VLOOKUP($H105,INDIRECT("Ref_EF_Vehicle_Distance"&amp;"_"&amp;$D105),17,0),IF($G105="Weight Distance (e.g. Freight Transport)",VLOOKUP($H105,INDIRECT("Ref_EF_Weight_Distance"&amp;"_"&amp;$D105),5,0),IF($G105="Custom Vehicle",VLOOKUP($H105,Tbl_vehical_Settings,6,0),IF($G105="Custom Fuel",VLOOKUP($M105,Tbl_Fuel_Settings,6,0),$AV105)))))))</f>
        <v>#REF!</v>
      </c>
      <c r="AA105" s="60" t="str">
        <f>IF(OR($G105="Fuel Use",$G105="Fuel Use and Vehicle Distance"),VLOOKUP($M105,INDIRECT("Ref_EF_ByFuel"&amp;"_"&amp;$D105),6,0),IF(AND($G105="Vehicle Distance (e.g. Road Transport)",$D105="UK"),VLOOKUP($H105,Ref_EF_Vehicle_Distance_UK,6,0),IF(AND($G105="Vehicle Distance (e.g. Road Transport)",OR($D105="US",$D105="Other")),VLOOKUP($H105,INDIRECT("Ref_EF_Vehicle_Distance"&amp;"_"&amp;$D105),18,0),IF(AND($G105="Vehicle Distance (e.g. Road Transport)",ISBLANK($N105),ISBLANK($O105)),VLOOKUP($H105,INDIRECT("Ref_EF_Vehicle_Distance"&amp;"_"&amp;$D105),18,0),IF($G105="Weight Distance (e.g. Freight Transport)",VLOOKUP($H105,INDIRECT("Ref_EF_Weight_Distance"&amp;"_"&amp;$D105),6,0),IF($G105="Custom Vehicle",VLOOKUP($H105,Tbl_vehical_Settings,7,0),IF($G105="Custom Fuel",VLOOKUP($M105,Tbl_Fuel_Settings,7,0),$AW105)))))))</f>
        <v>#REF!</v>
      </c>
      <c r="AB105" s="60" t="str">
        <f>IF($G105="Fuel Use",VLOOKUP($H105,INDIRECT("Ref_EF_ByFuel_CH4"&amp;"_"&amp;$D105),3,0),
IF($G105="Fuel Use and Vehicle Distance",VLOOKUP($H105,INDIRECT("Ref_EF_Vehicle_Distance"&amp;"_"&amp;$D105),3,0),IF($G105="Vehicle Distance (e.g. Road Transport)",VLOOKUP($H105,INDIRECT("Ref_EF_Vehicle_Distance"&amp;"_"&amp;$D105),IF($D105="UK",7,3),0),IF($G105="Weight Distance (e.g. Freight Transport)",VLOOKUP(VLOOKUP($H105,INDIRECT("Ref_EF_Weight_Distance"&amp;"_"&amp;$D105),8,0),INDIRECT("Ref_EF_Weight_Distance_CH4"&amp;"_"&amp;$D105),3,0),IF($G105="Custom Vehicle",VLOOKUP($H105,Tbl_vehical_Settings,3,0),IF($G105="Custom Fuel",VLOOKUP($M105,Tbl_Fuel_Settings,3,0),VLOOKUP($H105,INDIRECT("Ref_EF_Public_Transport"&amp;"_"&amp;$D105),7,0)))))))</f>
        <v>#REF!</v>
      </c>
      <c r="AC105" s="60" t="str">
        <f>IF($G105="Fuel Use",VLOOKUP($H105,INDIRECT("Ref_EF_ByFuel_CH4"&amp;"_"&amp;$D105),4,0),
IF($G105="Fuel Use and Vehicle Distance",VLOOKUP($H105,INDIRECT("Ref_EF_Vehicle_Distance"&amp;"_"&amp;$D105),4,0),IF($G105="Vehicle Distance (e.g. Road Transport)",VLOOKUP($H105,INDIRECT("Ref_EF_Vehicle_Distance"&amp;"_"&amp;$D105),IF($D105="UK",8,4),0),IF($G105="Weight Distance (e.g. Freight Transport)",VLOOKUP(VLOOKUP($H105,INDIRECT("Ref_EF_Weight_Distance"&amp;"_"&amp;$D105),8,0),INDIRECT("Ref_EF_Weight_Distance_CH4"&amp;"_"&amp;$D105),4,0),IF($G105="Custom Vehicle",VLOOKUP($H105,Tbl_vehical_Settings,6,0),IF($G105="Custom Fuel",VLOOKUP($M105,Tbl_Fuel_Settings,6,0),VLOOKUP($H105,INDIRECT("Ref_EF_Public_Transport"&amp;"_"&amp;$D105),8,0)))))))</f>
        <v>#REF!</v>
      </c>
      <c r="AD105" s="60" t="str">
        <f>IF($G105="Fuel Use",VLOOKUP($H105,INDIRECT("Ref_EF_ByFuel_CH4"&amp;"_"&amp;$D105),5,0),
IF($G105="Fuel Use and Vehicle Distance",VLOOKUP($H105,INDIRECT("Ref_EF_Vehicle_Distance"&amp;"_"&amp;$D105),5,0),IF($G105="Vehicle Distance (e.g. Road Transport)",VLOOKUP($H105,INDIRECT("Ref_EF_Vehicle_Distance"&amp;"_"&amp;$D105),IF($D105="UK",9,5),0),IF($G105="Weight Distance (e.g. Freight Transport)",VLOOKUP(VLOOKUP($H105,INDIRECT("Ref_EF_Weight_Distance"&amp;"_"&amp;$D105),8,0),INDIRECT("Ref_EF_Weight_Distance_CH4"&amp;"_"&amp;$D105),5,0),IF($G105="Custom Vehicle",VLOOKUP($H105,Tbl_vehical_Settings,7,0),IF($G105="Custom Fuel",VLOOKUP($M105,Tbl_Fuel_Settings,7,0),VLOOKUP($H105,INDIRECT("Ref_EF_Public_Transport"&amp;"_"&amp;$D105),9,0)))))))</f>
        <v>#REF!</v>
      </c>
      <c r="AE105" s="60" t="str">
        <f>IF($G105="Fuel Use",VLOOKUP($H105,INDIRECT("Ref_EF_ByFuel_CH4"&amp;"_"&amp;$D105),6,0),
IF($G105="Fuel Use and Vehicle Distance",VLOOKUP($H105,INDIRECT("Ref_EF_Vehicle_Distance"&amp;"_"&amp;$D105),6,0),IF($G105="Vehicle Distance (e.g. Road Transport)",VLOOKUP($H105,INDIRECT("Ref_EF_Vehicle_Distance"&amp;"_"&amp;$D105),IF($D105="UK",10,6),0),IF($G105="Weight Distance (e.g. Freight Transport)",VLOOKUP(VLOOKUP($H105,INDIRECT("Ref_EF_Weight_Distance"&amp;"_"&amp;$D105),8,0),INDIRECT("Ref_EF_Weight_Distance_CH4"&amp;"_"&amp;$D105),6,0),IF($G105="Custom Vehicle",VLOOKUP($H105,Tbl_vehical_Settings,4,0),IF($G105="Custom Fuel",VLOOKUP($M105,Tbl_Fuel_Settings,4,0),VLOOKUP($H105,INDIRECT("Ref_EF_Public_Transport"&amp;"_"&amp;$D105),10,0)))))))</f>
        <v>#REF!</v>
      </c>
      <c r="AF105" s="60" t="str">
        <f>IF($G105="Fuel Use",VLOOKUP($H105,INDIRECT("Ref_EF_ByFuel_CH4"&amp;"_"&amp;$D105),7,0),
IF($G105="Fuel Use and Vehicle Distance",VLOOKUP($H105,INDIRECT("Ref_EF_Vehicle_Distance"&amp;"_"&amp;$D105),7,0),IF($G105="Vehicle Distance (e.g. Road Transport)",VLOOKUP($H105,INDIRECT("Ref_EF_Vehicle_Distance"&amp;"_"&amp;$D105),IF($D105="UK",11,7),0),IF($G105="Weight Distance (e.g. Freight Transport)",VLOOKUP(VLOOKUP($H105,INDIRECT("Ref_EF_Weight_Distance"&amp;"_"&amp;$D105),8,0),INDIRECT("Ref_EF_Weight_Distance_CH4"&amp;"_"&amp;$D105),7,0),IF($G105="Custom Vehicle",VLOOKUP($H105,Tbl_vehical_Settings,6,0),IF($G105="Custom Fuel",VLOOKUP($M105,Tbl_Fuel_Settings,6,0),VLOOKUP($H105,INDIRECT("Ref_EF_Public_Transport"&amp;"_"&amp;$D105),11,0)))))))</f>
        <v>#REF!</v>
      </c>
      <c r="AG105" s="60" t="str">
        <f>IF($G105="Fuel Use",VLOOKUP($H105,INDIRECT("Ref_EF_ByFuel_CH4"&amp;"_"&amp;$D105),8,0),
IF($G105="Fuel Use and Vehicle Distance",VLOOKUP($H105,INDIRECT("Ref_EF_Vehicle_Distance"&amp;"_"&amp;$D105),8,0),IF($G105="Vehicle Distance (e.g. Road Transport)",VLOOKUP($H105,INDIRECT("Ref_EF_Vehicle_Distance"&amp;"_"&amp;$D105),IF($D105="UK",12,8),0),IF($G105="Weight Distance (e.g. Freight Transport)",VLOOKUP(VLOOKUP($H105,INDIRECT("Ref_EF_Weight_Distance"&amp;"_"&amp;$D105),8,0),INDIRECT("Ref_EF_Weight_Distance_CH4"&amp;"_"&amp;$D105),8,0),IF($G105="Custom Vehicle",VLOOKUP($H105,Tbl_vehical_Settings,7,0),IF($G105="Custom Fuel",VLOOKUP($M105,Tbl_Fuel_Settings,7,0),VLOOKUP($H105,INDIRECT("Ref_EF_Public_Transport"&amp;"_"&amp;$D105),12,0)))))))</f>
        <v>#REF!</v>
      </c>
      <c r="AH105" s="60" t="str">
        <f t="array" ref="AH105">INDEX(Ref_Master_Unit_Table,MATCH($W105,REF_To_Unit,0),MATCH('Reference - Lookup and Unit'!$A$11,Ref_From_Units,0))</f>
        <v>#REF!</v>
      </c>
      <c r="AI105" s="60" t="str">
        <f t="array" ref="AI105">INDEX(Ref_Master_Unit_Table,MATCH(IF(AND($D105="UK",$G105="Vehicle Distance (e.g. Road Transport)"),$L105,IF(ISBLANK($O105),$L105,$O105)),Ref_From_Units,0),MATCH($X105,REF_To_Unit,0))</f>
        <v>#N/A</v>
      </c>
      <c r="AJ105" s="60" t="str">
        <f t="array" ref="AJ105">INDEX(Ref_Master_Unit_Table,MATCH($Z105,REF_To_Unit,0),MATCH('Reference - Lookup and Unit'!$A$11,Ref_From_Units,0))</f>
        <v>#REF!</v>
      </c>
      <c r="AK105" s="60" t="str">
        <f t="array" ref="AK105">INDEX(Ref_Master_Unit_Table,MATCH(IF(AND($D105="UK",$G105="Vehicle Distance (e.g. Road Transport)"),$L105,IF(ISBLANK($O105),$L105,$O105)),Ref_From_Units,0),MATCH($AA105,REF_To_Unit,0))</f>
        <v>#N/A</v>
      </c>
      <c r="AL105" s="60" t="str">
        <f t="array" ref="AL105">INDEX(Ref_Master_Unit_Table,MATCH($AC105,REF_To_Unit,0),MATCH('Reference - Lookup and Unit'!$A$11,Ref_From_Units,0))</f>
        <v>#REF!</v>
      </c>
      <c r="AM105" s="60" t="str">
        <f t="array" ref="AM105">INDEX(Ref_Master_Unit_Table,MATCH(IF(OR($G105="Fuel Use",$G105="Custom Fuel"),$O105,$L105),Ref_From_Units,0),MATCH($AD105,REF_To_Unit,0))</f>
        <v>#N/A</v>
      </c>
      <c r="AN105" s="60" t="str">
        <f t="array" ref="AN105">INDEX(Ref_Master_Unit_Table,MATCH($AF105,REF_To_Unit,0),MATCH('Reference - Lookup and Unit'!$A$11,Ref_From_Units,0))</f>
        <v>#REF!</v>
      </c>
      <c r="AO105" s="60" t="str">
        <f t="array" ref="AO105">INDEX(Ref_Master_Unit_Table,MATCH(IF(OR($G105="Fuel Use",$G105="Custom Fuel"),$O105,$L105),Ref_From_Units,0),MATCH($AD105,REF_To_Unit,0))</f>
        <v>#N/A</v>
      </c>
      <c r="AP105" s="60" t="str">
        <f>VLOOKUP("CO2",INDIRECT(IF(Setting_IPCC_GWP_VERSION="1995 IPCC Second Assessment Report (SAR)","Ref_EF_IPCC_GWP_95",IF(Setting_IPCC_GWP_VERSION="2001 IPCC Third Assessment Report (TAR)","Ref_EF_IPCC_GWP_2001","Ref_EF_IPCC_GWP_2007"))),2,0)</f>
        <v>1.0000000000</v>
      </c>
      <c r="AQ105"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5"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5" s="61" t="str">
        <f>VLOOKUP("Biofuel CO2",INDIRECT(IF(Setting_IPCC_GWP_VERSION="1995 IPCC Second Assessment Report (SAR)","Ref_EF_IPCC_GWP_95",IF(Setting_IPCC_GWP_VERSION="2001 IPCC Third Assessment Report (TAR)","Ref_EF_IPCC_GWP_2001","Ref_EF_IPCC_GWP_2007"))),2,0)</f>
        <v>1.0000000000</v>
      </c>
      <c r="AT105" s="62" t="str">
        <f t="shared" si="6"/>
        <v>Ref_DD_vehicle_Passenger_</v>
      </c>
      <c r="AU105" s="62" t="str">
        <f t="shared" si="7"/>
        <v>#REF!</v>
      </c>
      <c r="AV105" s="62" t="str">
        <f t="shared" si="8"/>
        <v>#REF!</v>
      </c>
      <c r="AW105" s="62" t="str">
        <f t="shared" si="9"/>
        <v>#REF!</v>
      </c>
      <c r="AX105" s="62" t="str">
        <f t="shared" si="10"/>
        <v>#REF!</v>
      </c>
      <c r="AY105" s="62" t="str">
        <f t="shared" si="11"/>
        <v>FALSE</v>
      </c>
      <c r="AZ105" s="62" t="str">
        <f t="shared" si="12"/>
        <v/>
      </c>
      <c r="BA105" s="62" t="str">
        <f t="shared" si="13"/>
        <v/>
      </c>
      <c r="BB105" s="62" t="str">
        <f t="shared" si="14"/>
        <v/>
      </c>
      <c r="BC105" s="62" t="str">
        <f t="shared" si="15"/>
        <v/>
      </c>
      <c r="BD105" s="62" t="str">
        <f t="shared" si="16"/>
        <v/>
      </c>
      <c r="BE105" s="62" t="str">
        <f t="shared" si="17"/>
        <v/>
      </c>
      <c r="BF105" s="62" t="str">
        <f t="shared" si="18"/>
        <v/>
      </c>
      <c r="BG105" s="62" t="str">
        <f t="shared" si="19"/>
        <v/>
      </c>
      <c r="BH105" s="62" t="str">
        <f t="shared" si="20"/>
        <v/>
      </c>
      <c r="BI105" s="62" t="str">
        <f t="shared" si="21"/>
        <v/>
      </c>
      <c r="BJ105" s="62" t="str">
        <f t="shared" si="22"/>
        <v/>
      </c>
      <c r="BK105" s="62" t="str">
        <f t="shared" si="23"/>
        <v/>
      </c>
      <c r="BL105" s="62" t="str">
        <f t="shared" si="24"/>
        <v/>
      </c>
      <c r="BM105" s="63" t="str">
        <f t="shared" si="25"/>
        <v/>
      </c>
      <c r="BN105" s="62" t="str">
        <f t="shared" si="26"/>
        <v/>
      </c>
      <c r="BO105" s="62" t="str">
        <f t="shared" si="27"/>
        <v/>
      </c>
      <c r="BP105" s="62" t="str">
        <f t="shared" si="28"/>
        <v/>
      </c>
      <c r="BQ105" s="62" t="str">
        <f t="shared" si="29"/>
        <v/>
      </c>
      <c r="BR105" s="62" t="str">
        <f t="shared" si="30"/>
        <v/>
      </c>
      <c r="BS105" s="62" t="str">
        <f t="shared" si="31"/>
        <v/>
      </c>
      <c r="BT105" s="62" t="str">
        <f t="shared" si="32"/>
        <v/>
      </c>
      <c r="BU105" s="62" t="str">
        <f t="shared" si="33"/>
        <v/>
      </c>
      <c r="BV105" s="62" t="str">
        <f t="shared" si="34"/>
        <v/>
      </c>
      <c r="BW105" s="62" t="str">
        <f t="shared" si="35"/>
        <v/>
      </c>
      <c r="BX105" s="62" t="str">
        <f t="shared" si="36"/>
        <v/>
      </c>
      <c r="BY105" s="62" t="str">
        <f t="shared" si="37"/>
        <v/>
      </c>
      <c r="BZ105" s="62" t="str">
        <f t="shared" si="38"/>
        <v/>
      </c>
      <c r="CA105" s="62" t="str">
        <f t="shared" si="39"/>
        <v/>
      </c>
      <c r="CB105" s="62" t="str">
        <f t="shared" si="40"/>
        <v/>
      </c>
      <c r="CC105" s="62" t="str">
        <f t="shared" si="41"/>
        <v/>
      </c>
      <c r="CD105" s="62" t="str">
        <f t="shared" si="42"/>
        <v/>
      </c>
      <c r="CE105" s="62" t="str">
        <f t="shared" si="43"/>
        <v/>
      </c>
      <c r="CF105" s="62" t="str">
        <f t="shared" si="44"/>
        <v/>
      </c>
      <c r="CG105" s="62" t="str">
        <f t="shared" si="45"/>
        <v/>
      </c>
      <c r="CH105" s="62" t="str">
        <f t="shared" si="46"/>
        <v/>
      </c>
      <c r="CI105" s="62" t="str">
        <f t="shared" si="47"/>
        <v/>
      </c>
      <c r="CJ105" s="62" t="str">
        <f t="shared" si="48"/>
        <v/>
      </c>
      <c r="CK105" s="62" t="str">
        <f t="shared" si="49"/>
        <v/>
      </c>
      <c r="CL105" s="62" t="str">
        <f t="shared" si="50"/>
        <v/>
      </c>
      <c r="CM105" s="62" t="str">
        <f t="shared" si="51"/>
        <v/>
      </c>
      <c r="CN105" s="62" t="str">
        <f t="shared" si="52"/>
        <v/>
      </c>
      <c r="CO105" s="62" t="str">
        <f t="shared" si="53"/>
        <v/>
      </c>
      <c r="CP105" s="64" t="str">
        <f t="shared" si="54"/>
        <v>Ref_DD_DistanceUnit</v>
      </c>
      <c r="CQ105" s="62" t="str">
        <f t="shared" si="55"/>
        <v/>
      </c>
      <c r="CR105" s="64" t="str">
        <f t="shared" si="56"/>
        <v/>
      </c>
      <c r="CS105" s="65"/>
      <c r="CT105" s="8"/>
      <c r="CU105" s="8"/>
      <c r="CV105" s="8"/>
      <c r="CW105" s="8"/>
      <c r="CX105" s="8"/>
      <c r="CY105" s="8"/>
      <c r="CZ105" s="8"/>
      <c r="DA105" s="8"/>
      <c r="DB105" s="8"/>
      <c r="DC105" s="8"/>
      <c r="DD105" s="8"/>
      <c r="DE105" s="8"/>
      <c r="DF105" s="8"/>
      <c r="DG105" s="8"/>
      <c r="DH105" s="8"/>
      <c r="DI105" s="8"/>
      <c r="DJ105" s="8"/>
      <c r="DK105" s="8"/>
      <c r="DL105" s="8"/>
    </row>
    <row r="106" ht="18.0" customHeight="1">
      <c r="A106" s="8"/>
      <c r="B106" s="87"/>
      <c r="C106" s="79"/>
      <c r="D106" s="79"/>
      <c r="E106" s="79"/>
      <c r="F106" s="79"/>
      <c r="G106" s="79"/>
      <c r="H106" s="79"/>
      <c r="I106" s="80"/>
      <c r="J106" s="80"/>
      <c r="K106" s="80"/>
      <c r="L106" s="79"/>
      <c r="M106" s="79"/>
      <c r="N106" s="80"/>
      <c r="O106" s="79"/>
      <c r="P106" s="81"/>
      <c r="Q106" s="82" t="str">
        <f t="shared" si="1"/>
        <v/>
      </c>
      <c r="R106" s="82" t="str">
        <f t="shared" si="2"/>
        <v/>
      </c>
      <c r="S106" s="82" t="str">
        <f t="shared" si="3"/>
        <v/>
      </c>
      <c r="T106" s="82" t="str">
        <f t="shared" si="4"/>
        <v>0</v>
      </c>
      <c r="U106" s="83" t="str">
        <f t="shared" si="5"/>
        <v/>
      </c>
      <c r="V106" s="60" t="str">
        <f>IF(OR($G106="Fuel Use",$G106="Fuel Use and Vehicle Distance"),VLOOKUP($M106,INDIRECT("Ref_EF_ByFuel"&amp;"_"&amp;$D106),3,0),IF(AND($G106="Vehicle Distance (e.g. Road Transport)",$D106="UK"),VLOOKUP($H106,Ref_EF_Vehicle_Distance_UK,3,0),IF(AND($G106="Vehicle Distance (e.g. Road Transport)",OR($D106="US",$D106="Other")),VLOOKUP($H106,INDIRECT("Ref_EF_Vehicle_Distance"&amp;"_"&amp;$D106),15,0),IF(AND($G106="Vehicle Distance (e.g. Road Transport)",ISBLANK($N106),ISBLANK($O106)),VLOOKUP($H106,INDIRECT("Ref_EF_Vehicle_Distance"&amp;"_"&amp;$D106),15,0),IF($G106="Weight Distance (e.g. Freight Transport)",VLOOKUP($H106,INDIRECT("Ref_EF_Weight_Distance"&amp;"_"&amp;$D106),3,0),IF($G106="Custom Vehicle",VLOOKUP($H106,Tbl_vehical_Settings,2,0),IF($G106="Custom Fuel",VLOOKUP($M106,Tbl_Fuel_Settings,2,0),$AU106)))))))</f>
        <v>#REF!</v>
      </c>
      <c r="W106" s="60" t="str">
        <f>IF(OR($G106="Fuel Use",$G106="Fuel Use and Vehicle Distance"),VLOOKUP($M106,INDIRECT("Ref_EF_ByFuel"&amp;"_"&amp;$D106),5,0),IF(AND($G106="Vehicle Distance (e.g. Road Transport)",$D106="UK"),VLOOKUP($H106,Ref_EF_Vehicle_Distance_UK,5,0),IF(AND($G106="Vehicle Distance (e.g. Road Transport)",OR($D106="US",$D106="Other")),VLOOKUP($H106,INDIRECT("Ref_EF_Vehicle_Distance"&amp;"_"&amp;$D106),17,0),IF(AND($G106="Vehicle Distance (e.g. Road Transport)",ISBLANK($N106),ISBLANK($O106)),VLOOKUP($H106,INDIRECT("Ref_EF_Vehicle_Distance"&amp;"_"&amp;$D106),17,0),IF($G106="Weight Distance (e.g. Freight Transport)",VLOOKUP($H106,INDIRECT("Ref_EF_Weight_Distance"&amp;"_"&amp;$D106),5,0),IF($G106="Custom Vehicle",VLOOKUP($H106,Tbl_vehical_Settings,6,0),IF($G106="Custom Fuel",VLOOKUP($M106,Tbl_Fuel_Settings,6,0),$AV106)))))))</f>
        <v>#REF!</v>
      </c>
      <c r="X106" s="60" t="str">
        <f>IF(OR($G106="Fuel Use",$G106="Fuel Use and Vehicle Distance"),VLOOKUP($M106,INDIRECT("Ref_EF_ByFuel"&amp;"_"&amp;$D106),6,0),IF(AND($G106="Vehicle Distance (e.g. Road Transport)",$D106="UK"),VLOOKUP($H106,Ref_EF_Vehicle_Distance_UK,6,0),IF(AND($G106="Vehicle Distance (e.g. Road Transport)",OR($D106="US",$D106="Other")),VLOOKUP($H106,INDIRECT("Ref_EF_Vehicle_Distance"&amp;"_"&amp;$D106),18,0),IF(AND($G106="Vehicle Distance (e.g. Road Transport)",ISBLANK($N106),ISBLANK($O106)),VLOOKUP($H106,INDIRECT("Ref_EF_Vehicle_Distance"&amp;"_"&amp;$D106),18,0),IF($G106="Weight Distance (e.g. Freight Transport)",VLOOKUP($H106,INDIRECT("Ref_EF_Weight_Distance"&amp;"_"&amp;$D106),6,0),IF($G106="Custom Vehicle",VLOOKUP($H106,Tbl_vehical_Settings,7,0),IF($G106="Custom Fuel",VLOOKUP($M106,Tbl_Fuel_Settings,7,0),$AW106)))))))</f>
        <v>#REF!</v>
      </c>
      <c r="Y106" s="60" t="str">
        <f>IF(OR($G106="Fuel Use",$G106="Fuel Use and Vehicle Distance"),VLOOKUP($M106,INDIRECT("Ref_EF_ByFuel"&amp;"_"&amp;$D106),4,0),IF(AND($G106="Vehicle Distance (e.g. Road Transport)",$D106="UK"),VLOOKUP($H106,Ref_EF_Vehicle_Distance_UK,4,0),IF(AND($G106="Vehicle Distance (e.g. Road Transport)",OR($D106="US",$D106="Other")),VLOOKUP($H106,INDIRECT("Ref_EF_Vehicle_Distance"&amp;"_"&amp;$D106),16,0),IF(AND($G106="Vehicle Distance (e.g. Road Transport)",ISBLANK($N106),ISBLANK($O106)),VLOOKUP($H106,INDIRECT("Ref_EF_Vehicle_Distance"&amp;"_"&amp;$D106),16,0),IF($G106="Weight Distance (e.g. Freight Transport)",VLOOKUP($H106,INDIRECT("Ref_EF_Weight_Distance"&amp;"_"&amp;$D106),4,0),IF($G106="Custom Vehicle",VLOOKUP($H106,Tbl_vehical_Settings,5,0),IF($G106="Custom Fuel",VLOOKUP($M106,Tbl_Fuel_Settings,5,0),$AX106)))))))</f>
        <v>#REF!</v>
      </c>
      <c r="Z106" s="60" t="str">
        <f>IF(OR($G106="Fuel Use",$G106="Fuel Use and Vehicle Distance"),VLOOKUP($M106,INDIRECT("Ref_EF_ByFuel"&amp;"_"&amp;$D106),5,0),IF(AND($G106="Vehicle Distance (e.g. Road Transport)",$D106="UK"),VLOOKUP($H106,Ref_EF_Vehicle_Distance_UK,5,0),IF(AND($G106="Vehicle Distance (e.g. Road Transport)",OR($D106="US",$D106="Other")),VLOOKUP($H106,INDIRECT("Ref_EF_Vehicle_Distance"&amp;"_"&amp;$D106),17,0),IF(AND($G106="Vehicle Distance (e.g. Road Transport)",ISBLANK($N106),ISBLANK($O106)),VLOOKUP($H106,INDIRECT("Ref_EF_Vehicle_Distance"&amp;"_"&amp;$D106),17,0),IF($G106="Weight Distance (e.g. Freight Transport)",VLOOKUP($H106,INDIRECT("Ref_EF_Weight_Distance"&amp;"_"&amp;$D106),5,0),IF($G106="Custom Vehicle",VLOOKUP($H106,Tbl_vehical_Settings,6,0),IF($G106="Custom Fuel",VLOOKUP($M106,Tbl_Fuel_Settings,6,0),$AV106)))))))</f>
        <v>#REF!</v>
      </c>
      <c r="AA106" s="60" t="str">
        <f>IF(OR($G106="Fuel Use",$G106="Fuel Use and Vehicle Distance"),VLOOKUP($M106,INDIRECT("Ref_EF_ByFuel"&amp;"_"&amp;$D106),6,0),IF(AND($G106="Vehicle Distance (e.g. Road Transport)",$D106="UK"),VLOOKUP($H106,Ref_EF_Vehicle_Distance_UK,6,0),IF(AND($G106="Vehicle Distance (e.g. Road Transport)",OR($D106="US",$D106="Other")),VLOOKUP($H106,INDIRECT("Ref_EF_Vehicle_Distance"&amp;"_"&amp;$D106),18,0),IF(AND($G106="Vehicle Distance (e.g. Road Transport)",ISBLANK($N106),ISBLANK($O106)),VLOOKUP($H106,INDIRECT("Ref_EF_Vehicle_Distance"&amp;"_"&amp;$D106),18,0),IF($G106="Weight Distance (e.g. Freight Transport)",VLOOKUP($H106,INDIRECT("Ref_EF_Weight_Distance"&amp;"_"&amp;$D106),6,0),IF($G106="Custom Vehicle",VLOOKUP($H106,Tbl_vehical_Settings,7,0),IF($G106="Custom Fuel",VLOOKUP($M106,Tbl_Fuel_Settings,7,0),$AW106)))))))</f>
        <v>#REF!</v>
      </c>
      <c r="AB106" s="60" t="str">
        <f>IF($G106="Fuel Use",VLOOKUP($H106,INDIRECT("Ref_EF_ByFuel_CH4"&amp;"_"&amp;$D106),3,0),
IF($G106="Fuel Use and Vehicle Distance",VLOOKUP($H106,INDIRECT("Ref_EF_Vehicle_Distance"&amp;"_"&amp;$D106),3,0),IF($G106="Vehicle Distance (e.g. Road Transport)",VLOOKUP($H106,INDIRECT("Ref_EF_Vehicle_Distance"&amp;"_"&amp;$D106),IF($D106="UK",7,3),0),IF($G106="Weight Distance (e.g. Freight Transport)",VLOOKUP(VLOOKUP($H106,INDIRECT("Ref_EF_Weight_Distance"&amp;"_"&amp;$D106),8,0),INDIRECT("Ref_EF_Weight_Distance_CH4"&amp;"_"&amp;$D106),3,0),IF($G106="Custom Vehicle",VLOOKUP($H106,Tbl_vehical_Settings,3,0),IF($G106="Custom Fuel",VLOOKUP($M106,Tbl_Fuel_Settings,3,0),VLOOKUP($H106,INDIRECT("Ref_EF_Public_Transport"&amp;"_"&amp;$D106),7,0)))))))</f>
        <v>#REF!</v>
      </c>
      <c r="AC106" s="60" t="str">
        <f>IF($G106="Fuel Use",VLOOKUP($H106,INDIRECT("Ref_EF_ByFuel_CH4"&amp;"_"&amp;$D106),4,0),
IF($G106="Fuel Use and Vehicle Distance",VLOOKUP($H106,INDIRECT("Ref_EF_Vehicle_Distance"&amp;"_"&amp;$D106),4,0),IF($G106="Vehicle Distance (e.g. Road Transport)",VLOOKUP($H106,INDIRECT("Ref_EF_Vehicle_Distance"&amp;"_"&amp;$D106),IF($D106="UK",8,4),0),IF($G106="Weight Distance (e.g. Freight Transport)",VLOOKUP(VLOOKUP($H106,INDIRECT("Ref_EF_Weight_Distance"&amp;"_"&amp;$D106),8,0),INDIRECT("Ref_EF_Weight_Distance_CH4"&amp;"_"&amp;$D106),4,0),IF($G106="Custom Vehicle",VLOOKUP($H106,Tbl_vehical_Settings,6,0),IF($G106="Custom Fuel",VLOOKUP($M106,Tbl_Fuel_Settings,6,0),VLOOKUP($H106,INDIRECT("Ref_EF_Public_Transport"&amp;"_"&amp;$D106),8,0)))))))</f>
        <v>#REF!</v>
      </c>
      <c r="AD106" s="60" t="str">
        <f>IF($G106="Fuel Use",VLOOKUP($H106,INDIRECT("Ref_EF_ByFuel_CH4"&amp;"_"&amp;$D106),5,0),
IF($G106="Fuel Use and Vehicle Distance",VLOOKUP($H106,INDIRECT("Ref_EF_Vehicle_Distance"&amp;"_"&amp;$D106),5,0),IF($G106="Vehicle Distance (e.g. Road Transport)",VLOOKUP($H106,INDIRECT("Ref_EF_Vehicle_Distance"&amp;"_"&amp;$D106),IF($D106="UK",9,5),0),IF($G106="Weight Distance (e.g. Freight Transport)",VLOOKUP(VLOOKUP($H106,INDIRECT("Ref_EF_Weight_Distance"&amp;"_"&amp;$D106),8,0),INDIRECT("Ref_EF_Weight_Distance_CH4"&amp;"_"&amp;$D106),5,0),IF($G106="Custom Vehicle",VLOOKUP($H106,Tbl_vehical_Settings,7,0),IF($G106="Custom Fuel",VLOOKUP($M106,Tbl_Fuel_Settings,7,0),VLOOKUP($H106,INDIRECT("Ref_EF_Public_Transport"&amp;"_"&amp;$D106),9,0)))))))</f>
        <v>#REF!</v>
      </c>
      <c r="AE106" s="60" t="str">
        <f>IF($G106="Fuel Use",VLOOKUP($H106,INDIRECT("Ref_EF_ByFuel_CH4"&amp;"_"&amp;$D106),6,0),
IF($G106="Fuel Use and Vehicle Distance",VLOOKUP($H106,INDIRECT("Ref_EF_Vehicle_Distance"&amp;"_"&amp;$D106),6,0),IF($G106="Vehicle Distance (e.g. Road Transport)",VLOOKUP($H106,INDIRECT("Ref_EF_Vehicle_Distance"&amp;"_"&amp;$D106),IF($D106="UK",10,6),0),IF($G106="Weight Distance (e.g. Freight Transport)",VLOOKUP(VLOOKUP($H106,INDIRECT("Ref_EF_Weight_Distance"&amp;"_"&amp;$D106),8,0),INDIRECT("Ref_EF_Weight_Distance_CH4"&amp;"_"&amp;$D106),6,0),IF($G106="Custom Vehicle",VLOOKUP($H106,Tbl_vehical_Settings,4,0),IF($G106="Custom Fuel",VLOOKUP($M106,Tbl_Fuel_Settings,4,0),VLOOKUP($H106,INDIRECT("Ref_EF_Public_Transport"&amp;"_"&amp;$D106),10,0)))))))</f>
        <v>#REF!</v>
      </c>
      <c r="AF106" s="60" t="str">
        <f>IF($G106="Fuel Use",VLOOKUP($H106,INDIRECT("Ref_EF_ByFuel_CH4"&amp;"_"&amp;$D106),7,0),
IF($G106="Fuel Use and Vehicle Distance",VLOOKUP($H106,INDIRECT("Ref_EF_Vehicle_Distance"&amp;"_"&amp;$D106),7,0),IF($G106="Vehicle Distance (e.g. Road Transport)",VLOOKUP($H106,INDIRECT("Ref_EF_Vehicle_Distance"&amp;"_"&amp;$D106),IF($D106="UK",11,7),0),IF($G106="Weight Distance (e.g. Freight Transport)",VLOOKUP(VLOOKUP($H106,INDIRECT("Ref_EF_Weight_Distance"&amp;"_"&amp;$D106),8,0),INDIRECT("Ref_EF_Weight_Distance_CH4"&amp;"_"&amp;$D106),7,0),IF($G106="Custom Vehicle",VLOOKUP($H106,Tbl_vehical_Settings,6,0),IF($G106="Custom Fuel",VLOOKUP($M106,Tbl_Fuel_Settings,6,0),VLOOKUP($H106,INDIRECT("Ref_EF_Public_Transport"&amp;"_"&amp;$D106),11,0)))))))</f>
        <v>#REF!</v>
      </c>
      <c r="AG106" s="60" t="str">
        <f>IF($G106="Fuel Use",VLOOKUP($H106,INDIRECT("Ref_EF_ByFuel_CH4"&amp;"_"&amp;$D106),8,0),
IF($G106="Fuel Use and Vehicle Distance",VLOOKUP($H106,INDIRECT("Ref_EF_Vehicle_Distance"&amp;"_"&amp;$D106),8,0),IF($G106="Vehicle Distance (e.g. Road Transport)",VLOOKUP($H106,INDIRECT("Ref_EF_Vehicle_Distance"&amp;"_"&amp;$D106),IF($D106="UK",12,8),0),IF($G106="Weight Distance (e.g. Freight Transport)",VLOOKUP(VLOOKUP($H106,INDIRECT("Ref_EF_Weight_Distance"&amp;"_"&amp;$D106),8,0),INDIRECT("Ref_EF_Weight_Distance_CH4"&amp;"_"&amp;$D106),8,0),IF($G106="Custom Vehicle",VLOOKUP($H106,Tbl_vehical_Settings,7,0),IF($G106="Custom Fuel",VLOOKUP($M106,Tbl_Fuel_Settings,7,0),VLOOKUP($H106,INDIRECT("Ref_EF_Public_Transport"&amp;"_"&amp;$D106),12,0)))))))</f>
        <v>#REF!</v>
      </c>
      <c r="AH106" s="60" t="str">
        <f t="array" ref="AH106">INDEX(Ref_Master_Unit_Table,MATCH($W106,REF_To_Unit,0),MATCH('Reference - Lookup and Unit'!$A$11,Ref_From_Units,0))</f>
        <v>#REF!</v>
      </c>
      <c r="AI106" s="60" t="str">
        <f t="array" ref="AI106">INDEX(Ref_Master_Unit_Table,MATCH(IF(AND($D106="UK",$G106="Vehicle Distance (e.g. Road Transport)"),$L106,IF(ISBLANK($O106),$L106,$O106)),Ref_From_Units,0),MATCH($X106,REF_To_Unit,0))</f>
        <v>#N/A</v>
      </c>
      <c r="AJ106" s="60" t="str">
        <f t="array" ref="AJ106">INDEX(Ref_Master_Unit_Table,MATCH($Z106,REF_To_Unit,0),MATCH('Reference - Lookup and Unit'!$A$11,Ref_From_Units,0))</f>
        <v>#REF!</v>
      </c>
      <c r="AK106" s="60" t="str">
        <f t="array" ref="AK106">INDEX(Ref_Master_Unit_Table,MATCH(IF(AND($D106="UK",$G106="Vehicle Distance (e.g. Road Transport)"),$L106,IF(ISBLANK($O106),$L106,$O106)),Ref_From_Units,0),MATCH($AA106,REF_To_Unit,0))</f>
        <v>#N/A</v>
      </c>
      <c r="AL106" s="60" t="str">
        <f t="array" ref="AL106">INDEX(Ref_Master_Unit_Table,MATCH($AC106,REF_To_Unit,0),MATCH('Reference - Lookup and Unit'!$A$11,Ref_From_Units,0))</f>
        <v>#REF!</v>
      </c>
      <c r="AM106" s="60" t="str">
        <f t="array" ref="AM106">INDEX(Ref_Master_Unit_Table,MATCH(IF(OR($G106="Fuel Use",$G106="Custom Fuel"),$O106,$L106),Ref_From_Units,0),MATCH($AD106,REF_To_Unit,0))</f>
        <v>#N/A</v>
      </c>
      <c r="AN106" s="60" t="str">
        <f t="array" ref="AN106">INDEX(Ref_Master_Unit_Table,MATCH($AF106,REF_To_Unit,0),MATCH('Reference - Lookup and Unit'!$A$11,Ref_From_Units,0))</f>
        <v>#REF!</v>
      </c>
      <c r="AO106" s="60" t="str">
        <f t="array" ref="AO106">INDEX(Ref_Master_Unit_Table,MATCH(IF(OR($G106="Fuel Use",$G106="Custom Fuel"),$O106,$L106),Ref_From_Units,0),MATCH($AD106,REF_To_Unit,0))</f>
        <v>#N/A</v>
      </c>
      <c r="AP106" s="60" t="str">
        <f>VLOOKUP("CO2",INDIRECT(IF(Setting_IPCC_GWP_VERSION="1995 IPCC Second Assessment Report (SAR)","Ref_EF_IPCC_GWP_95",IF(Setting_IPCC_GWP_VERSION="2001 IPCC Third Assessment Report (TAR)","Ref_EF_IPCC_GWP_2001","Ref_EF_IPCC_GWP_2007"))),2,0)</f>
        <v>1.0000000000</v>
      </c>
      <c r="AQ106"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6"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6" s="61" t="str">
        <f>VLOOKUP("Biofuel CO2",INDIRECT(IF(Setting_IPCC_GWP_VERSION="1995 IPCC Second Assessment Report (SAR)","Ref_EF_IPCC_GWP_95",IF(Setting_IPCC_GWP_VERSION="2001 IPCC Third Assessment Report (TAR)","Ref_EF_IPCC_GWP_2001","Ref_EF_IPCC_GWP_2007"))),2,0)</f>
        <v>1.0000000000</v>
      </c>
      <c r="AT106" s="62" t="str">
        <f t="shared" si="6"/>
        <v>Ref_DD_vehicle_Passenger_</v>
      </c>
      <c r="AU106" s="62" t="str">
        <f t="shared" si="7"/>
        <v>#REF!</v>
      </c>
      <c r="AV106" s="62" t="str">
        <f t="shared" si="8"/>
        <v>#REF!</v>
      </c>
      <c r="AW106" s="62" t="str">
        <f t="shared" si="9"/>
        <v>#REF!</v>
      </c>
      <c r="AX106" s="62" t="str">
        <f t="shared" si="10"/>
        <v>#REF!</v>
      </c>
      <c r="AY106" s="62" t="str">
        <f t="shared" si="11"/>
        <v>FALSE</v>
      </c>
      <c r="AZ106" s="62" t="str">
        <f t="shared" si="12"/>
        <v/>
      </c>
      <c r="BA106" s="62" t="str">
        <f t="shared" si="13"/>
        <v/>
      </c>
      <c r="BB106" s="62" t="str">
        <f t="shared" si="14"/>
        <v/>
      </c>
      <c r="BC106" s="62" t="str">
        <f t="shared" si="15"/>
        <v/>
      </c>
      <c r="BD106" s="62" t="str">
        <f t="shared" si="16"/>
        <v/>
      </c>
      <c r="BE106" s="62" t="str">
        <f t="shared" si="17"/>
        <v/>
      </c>
      <c r="BF106" s="62" t="str">
        <f t="shared" si="18"/>
        <v/>
      </c>
      <c r="BG106" s="62" t="str">
        <f t="shared" si="19"/>
        <v/>
      </c>
      <c r="BH106" s="62" t="str">
        <f t="shared" si="20"/>
        <v/>
      </c>
      <c r="BI106" s="62" t="str">
        <f t="shared" si="21"/>
        <v/>
      </c>
      <c r="BJ106" s="62" t="str">
        <f t="shared" si="22"/>
        <v/>
      </c>
      <c r="BK106" s="62" t="str">
        <f t="shared" si="23"/>
        <v/>
      </c>
      <c r="BL106" s="62" t="str">
        <f t="shared" si="24"/>
        <v/>
      </c>
      <c r="BM106" s="63" t="str">
        <f t="shared" si="25"/>
        <v/>
      </c>
      <c r="BN106" s="62" t="str">
        <f t="shared" si="26"/>
        <v/>
      </c>
      <c r="BO106" s="62" t="str">
        <f t="shared" si="27"/>
        <v/>
      </c>
      <c r="BP106" s="62" t="str">
        <f t="shared" si="28"/>
        <v/>
      </c>
      <c r="BQ106" s="62" t="str">
        <f t="shared" si="29"/>
        <v/>
      </c>
      <c r="BR106" s="62" t="str">
        <f t="shared" si="30"/>
        <v/>
      </c>
      <c r="BS106" s="62" t="str">
        <f t="shared" si="31"/>
        <v/>
      </c>
      <c r="BT106" s="62" t="str">
        <f t="shared" si="32"/>
        <v/>
      </c>
      <c r="BU106" s="62" t="str">
        <f t="shared" si="33"/>
        <v/>
      </c>
      <c r="BV106" s="62" t="str">
        <f t="shared" si="34"/>
        <v/>
      </c>
      <c r="BW106" s="62" t="str">
        <f t="shared" si="35"/>
        <v/>
      </c>
      <c r="BX106" s="62" t="str">
        <f t="shared" si="36"/>
        <v/>
      </c>
      <c r="BY106" s="62" t="str">
        <f t="shared" si="37"/>
        <v/>
      </c>
      <c r="BZ106" s="62" t="str">
        <f t="shared" si="38"/>
        <v/>
      </c>
      <c r="CA106" s="62" t="str">
        <f t="shared" si="39"/>
        <v/>
      </c>
      <c r="CB106" s="62" t="str">
        <f t="shared" si="40"/>
        <v/>
      </c>
      <c r="CC106" s="62" t="str">
        <f t="shared" si="41"/>
        <v/>
      </c>
      <c r="CD106" s="62" t="str">
        <f t="shared" si="42"/>
        <v/>
      </c>
      <c r="CE106" s="62" t="str">
        <f t="shared" si="43"/>
        <v/>
      </c>
      <c r="CF106" s="62" t="str">
        <f t="shared" si="44"/>
        <v/>
      </c>
      <c r="CG106" s="62" t="str">
        <f t="shared" si="45"/>
        <v/>
      </c>
      <c r="CH106" s="62" t="str">
        <f t="shared" si="46"/>
        <v/>
      </c>
      <c r="CI106" s="62" t="str">
        <f t="shared" si="47"/>
        <v/>
      </c>
      <c r="CJ106" s="62" t="str">
        <f t="shared" si="48"/>
        <v/>
      </c>
      <c r="CK106" s="62" t="str">
        <f t="shared" si="49"/>
        <v/>
      </c>
      <c r="CL106" s="62" t="str">
        <f t="shared" si="50"/>
        <v/>
      </c>
      <c r="CM106" s="62" t="str">
        <f t="shared" si="51"/>
        <v/>
      </c>
      <c r="CN106" s="62" t="str">
        <f t="shared" si="52"/>
        <v/>
      </c>
      <c r="CO106" s="62" t="str">
        <f t="shared" si="53"/>
        <v/>
      </c>
      <c r="CP106" s="64" t="str">
        <f t="shared" si="54"/>
        <v>Ref_DD_DistanceUnit</v>
      </c>
      <c r="CQ106" s="62" t="str">
        <f t="shared" si="55"/>
        <v/>
      </c>
      <c r="CR106" s="64" t="str">
        <f t="shared" si="56"/>
        <v/>
      </c>
      <c r="CS106" s="65"/>
      <c r="CT106" s="8"/>
      <c r="CU106" s="8"/>
      <c r="CV106" s="8"/>
      <c r="CW106" s="8"/>
      <c r="CX106" s="8"/>
      <c r="CY106" s="8"/>
      <c r="CZ106" s="8"/>
      <c r="DA106" s="8"/>
      <c r="DB106" s="8"/>
      <c r="DC106" s="8"/>
      <c r="DD106" s="8"/>
      <c r="DE106" s="8"/>
      <c r="DF106" s="8"/>
      <c r="DG106" s="8"/>
      <c r="DH106" s="8"/>
      <c r="DI106" s="8"/>
      <c r="DJ106" s="8"/>
      <c r="DK106" s="8"/>
      <c r="DL106" s="8"/>
    </row>
    <row r="107" ht="18.0" customHeight="1">
      <c r="A107" s="8"/>
      <c r="B107" s="88"/>
      <c r="C107" s="89"/>
      <c r="D107" s="89"/>
      <c r="E107" s="89"/>
      <c r="F107" s="89"/>
      <c r="G107" s="89"/>
      <c r="H107" s="89"/>
      <c r="I107" s="90"/>
      <c r="J107" s="90"/>
      <c r="K107" s="90"/>
      <c r="L107" s="89"/>
      <c r="M107" s="89"/>
      <c r="N107" s="90"/>
      <c r="O107" s="89"/>
      <c r="P107" s="91"/>
      <c r="Q107" s="92" t="str">
        <f t="shared" si="1"/>
        <v/>
      </c>
      <c r="R107" s="92" t="str">
        <f t="shared" si="2"/>
        <v/>
      </c>
      <c r="S107" s="92" t="str">
        <f t="shared" si="3"/>
        <v/>
      </c>
      <c r="T107" s="92" t="str">
        <f t="shared" si="4"/>
        <v>0</v>
      </c>
      <c r="U107" s="93" t="str">
        <f t="shared" si="5"/>
        <v/>
      </c>
      <c r="V107" s="60" t="str">
        <f>IF(OR($G107="Fuel Use",$G107="Fuel Use and Vehicle Distance"),VLOOKUP($M107,INDIRECT("Ref_EF_ByFuel"&amp;"_"&amp;$D107),3,0),IF(AND($G107="Vehicle Distance (e.g. Road Transport)",$D107="UK"),VLOOKUP($H107,Ref_EF_Vehicle_Distance_UK,3,0),IF(AND($G107="Vehicle Distance (e.g. Road Transport)",OR($D107="US",$D107="Other")),VLOOKUP($H107,INDIRECT("Ref_EF_Vehicle_Distance"&amp;"_"&amp;$D107),15,0),IF(AND($G107="Vehicle Distance (e.g. Road Transport)",ISBLANK($N107),ISBLANK($O107)),VLOOKUP($H107,INDIRECT("Ref_EF_Vehicle_Distance"&amp;"_"&amp;$D107),15,0),IF($G107="Weight Distance (e.g. Freight Transport)",VLOOKUP($H107,INDIRECT("Ref_EF_Weight_Distance"&amp;"_"&amp;$D107),3,0),IF($G107="Custom Vehicle",VLOOKUP($H107,Tbl_vehical_Settings,2,0),IF($G107="Custom Fuel",VLOOKUP($M107,Tbl_Fuel_Settings,2,0),$AU107)))))))</f>
        <v>#REF!</v>
      </c>
      <c r="W107" s="60" t="str">
        <f>IF(OR($G107="Fuel Use",$G107="Fuel Use and Vehicle Distance"),VLOOKUP($M107,INDIRECT("Ref_EF_ByFuel"&amp;"_"&amp;$D107),5,0),IF(AND($G107="Vehicle Distance (e.g. Road Transport)",$D107="UK"),VLOOKUP($H107,Ref_EF_Vehicle_Distance_UK,5,0),IF(AND($G107="Vehicle Distance (e.g. Road Transport)",OR($D107="US",$D107="Other")),VLOOKUP($H107,INDIRECT("Ref_EF_Vehicle_Distance"&amp;"_"&amp;$D107),17,0),IF(AND($G107="Vehicle Distance (e.g. Road Transport)",ISBLANK($N107),ISBLANK($O107)),VLOOKUP($H107,INDIRECT("Ref_EF_Vehicle_Distance"&amp;"_"&amp;$D107),17,0),IF($G107="Weight Distance (e.g. Freight Transport)",VLOOKUP($H107,INDIRECT("Ref_EF_Weight_Distance"&amp;"_"&amp;$D107),5,0),IF($G107="Custom Vehicle",VLOOKUP($H107,Tbl_vehical_Settings,6,0),IF($G107="Custom Fuel",VLOOKUP($M107,Tbl_Fuel_Settings,6,0),$AV107)))))))</f>
        <v>#REF!</v>
      </c>
      <c r="X107" s="60" t="str">
        <f>IF(OR($G107="Fuel Use",$G107="Fuel Use and Vehicle Distance"),VLOOKUP($M107,INDIRECT("Ref_EF_ByFuel"&amp;"_"&amp;$D107),6,0),IF(AND($G107="Vehicle Distance (e.g. Road Transport)",$D107="UK"),VLOOKUP($H107,Ref_EF_Vehicle_Distance_UK,6,0),IF(AND($G107="Vehicle Distance (e.g. Road Transport)",OR($D107="US",$D107="Other")),VLOOKUP($H107,INDIRECT("Ref_EF_Vehicle_Distance"&amp;"_"&amp;$D107),18,0),IF(AND($G107="Vehicle Distance (e.g. Road Transport)",ISBLANK($N107),ISBLANK($O107)),VLOOKUP($H107,INDIRECT("Ref_EF_Vehicle_Distance"&amp;"_"&amp;$D107),18,0),IF($G107="Weight Distance (e.g. Freight Transport)",VLOOKUP($H107,INDIRECT("Ref_EF_Weight_Distance"&amp;"_"&amp;$D107),6,0),IF($G107="Custom Vehicle",VLOOKUP($H107,Tbl_vehical_Settings,7,0),IF($G107="Custom Fuel",VLOOKUP($M107,Tbl_Fuel_Settings,7,0),$AW107)))))))</f>
        <v>#REF!</v>
      </c>
      <c r="Y107" s="60" t="str">
        <f>IF(OR($G107="Fuel Use",$G107="Fuel Use and Vehicle Distance"),VLOOKUP($M107,INDIRECT("Ref_EF_ByFuel"&amp;"_"&amp;$D107),4,0),IF(AND($G107="Vehicle Distance (e.g. Road Transport)",$D107="UK"),VLOOKUP($H107,Ref_EF_Vehicle_Distance_UK,4,0),IF(AND($G107="Vehicle Distance (e.g. Road Transport)",OR($D107="US",$D107="Other")),VLOOKUP($H107,INDIRECT("Ref_EF_Vehicle_Distance"&amp;"_"&amp;$D107),16,0),IF(AND($G107="Vehicle Distance (e.g. Road Transport)",ISBLANK($N107),ISBLANK($O107)),VLOOKUP($H107,INDIRECT("Ref_EF_Vehicle_Distance"&amp;"_"&amp;$D107),16,0),IF($G107="Weight Distance (e.g. Freight Transport)",VLOOKUP($H107,INDIRECT("Ref_EF_Weight_Distance"&amp;"_"&amp;$D107),4,0),IF($G107="Custom Vehicle",VLOOKUP($H107,Tbl_vehical_Settings,5,0),IF($G107="Custom Fuel",VLOOKUP($M107,Tbl_Fuel_Settings,5,0),$AX107)))))))</f>
        <v>#REF!</v>
      </c>
      <c r="Z107" s="60" t="str">
        <f>IF(OR($G107="Fuel Use",$G107="Fuel Use and Vehicle Distance"),VLOOKUP($M107,INDIRECT("Ref_EF_ByFuel"&amp;"_"&amp;$D107),5,0),IF(AND($G107="Vehicle Distance (e.g. Road Transport)",$D107="UK"),VLOOKUP($H107,Ref_EF_Vehicle_Distance_UK,5,0),IF(AND($G107="Vehicle Distance (e.g. Road Transport)",OR($D107="US",$D107="Other")),VLOOKUP($H107,INDIRECT("Ref_EF_Vehicle_Distance"&amp;"_"&amp;$D107),17,0),IF(AND($G107="Vehicle Distance (e.g. Road Transport)",ISBLANK($N107),ISBLANK($O107)),VLOOKUP($H107,INDIRECT("Ref_EF_Vehicle_Distance"&amp;"_"&amp;$D107),17,0),IF($G107="Weight Distance (e.g. Freight Transport)",VLOOKUP($H107,INDIRECT("Ref_EF_Weight_Distance"&amp;"_"&amp;$D107),5,0),IF($G107="Custom Vehicle",VLOOKUP($H107,Tbl_vehical_Settings,6,0),IF($G107="Custom Fuel",VLOOKUP($M107,Tbl_Fuel_Settings,6,0),$AV107)))))))</f>
        <v>#REF!</v>
      </c>
      <c r="AA107" s="60" t="str">
        <f>IF(OR($G107="Fuel Use",$G107="Fuel Use and Vehicle Distance"),VLOOKUP($M107,INDIRECT("Ref_EF_ByFuel"&amp;"_"&amp;$D107),6,0),IF(AND($G107="Vehicle Distance (e.g. Road Transport)",$D107="UK"),VLOOKUP($H107,Ref_EF_Vehicle_Distance_UK,6,0),IF(AND($G107="Vehicle Distance (e.g. Road Transport)",OR($D107="US",$D107="Other")),VLOOKUP($H107,INDIRECT("Ref_EF_Vehicle_Distance"&amp;"_"&amp;$D107),18,0),IF(AND($G107="Vehicle Distance (e.g. Road Transport)",ISBLANK($N107),ISBLANK($O107)),VLOOKUP($H107,INDIRECT("Ref_EF_Vehicle_Distance"&amp;"_"&amp;$D107),18,0),IF($G107="Weight Distance (e.g. Freight Transport)",VLOOKUP($H107,INDIRECT("Ref_EF_Weight_Distance"&amp;"_"&amp;$D107),6,0),IF($G107="Custom Vehicle",VLOOKUP($H107,Tbl_vehical_Settings,7,0),IF($G107="Custom Fuel",VLOOKUP($M107,Tbl_Fuel_Settings,7,0),$AW107)))))))</f>
        <v>#REF!</v>
      </c>
      <c r="AB107" s="60" t="str">
        <f>IF($G107="Fuel Use",VLOOKUP($H107,INDIRECT("Ref_EF_ByFuel_CH4"&amp;"_"&amp;$D107),3,0),
IF($G107="Fuel Use and Vehicle Distance",VLOOKUP($H107,INDIRECT("Ref_EF_Vehicle_Distance"&amp;"_"&amp;$D107),3,0),IF($G107="Vehicle Distance (e.g. Road Transport)",VLOOKUP($H107,INDIRECT("Ref_EF_Vehicle_Distance"&amp;"_"&amp;$D107),IF($D107="UK",7,3),0),IF($G107="Weight Distance (e.g. Freight Transport)",VLOOKUP(VLOOKUP($H107,INDIRECT("Ref_EF_Weight_Distance"&amp;"_"&amp;$D107),8,0),INDIRECT("Ref_EF_Weight_Distance_CH4"&amp;"_"&amp;$D107),3,0),IF($G107="Custom Vehicle",VLOOKUP($H107,Tbl_vehical_Settings,3,0),IF($G107="Custom Fuel",VLOOKUP($M107,Tbl_Fuel_Settings,3,0),VLOOKUP($H107,INDIRECT("Ref_EF_Public_Transport"&amp;"_"&amp;$D107),7,0)))))))</f>
        <v>#REF!</v>
      </c>
      <c r="AC107" s="60" t="str">
        <f>IF($G107="Fuel Use",VLOOKUP($H107,INDIRECT("Ref_EF_ByFuel_CH4"&amp;"_"&amp;$D107),4,0),
IF($G107="Fuel Use and Vehicle Distance",VLOOKUP($H107,INDIRECT("Ref_EF_Vehicle_Distance"&amp;"_"&amp;$D107),4,0),IF($G107="Vehicle Distance (e.g. Road Transport)",VLOOKUP($H107,INDIRECT("Ref_EF_Vehicle_Distance"&amp;"_"&amp;$D107),IF($D107="UK",8,4),0),IF($G107="Weight Distance (e.g. Freight Transport)",VLOOKUP(VLOOKUP($H107,INDIRECT("Ref_EF_Weight_Distance"&amp;"_"&amp;$D107),8,0),INDIRECT("Ref_EF_Weight_Distance_CH4"&amp;"_"&amp;$D107),4,0),IF($G107="Custom Vehicle",VLOOKUP($H107,Tbl_vehical_Settings,6,0),IF($G107="Custom Fuel",VLOOKUP($M107,Tbl_Fuel_Settings,6,0),VLOOKUP($H107,INDIRECT("Ref_EF_Public_Transport"&amp;"_"&amp;$D107),8,0)))))))</f>
        <v>#REF!</v>
      </c>
      <c r="AD107" s="60" t="str">
        <f>IF($G107="Fuel Use",VLOOKUP($H107,INDIRECT("Ref_EF_ByFuel_CH4"&amp;"_"&amp;$D107),5,0),
IF($G107="Fuel Use and Vehicle Distance",VLOOKUP($H107,INDIRECT("Ref_EF_Vehicle_Distance"&amp;"_"&amp;$D107),5,0),IF($G107="Vehicle Distance (e.g. Road Transport)",VLOOKUP($H107,INDIRECT("Ref_EF_Vehicle_Distance"&amp;"_"&amp;$D107),IF($D107="UK",9,5),0),IF($G107="Weight Distance (e.g. Freight Transport)",VLOOKUP(VLOOKUP($H107,INDIRECT("Ref_EF_Weight_Distance"&amp;"_"&amp;$D107),8,0),INDIRECT("Ref_EF_Weight_Distance_CH4"&amp;"_"&amp;$D107),5,0),IF($G107="Custom Vehicle",VLOOKUP($H107,Tbl_vehical_Settings,7,0),IF($G107="Custom Fuel",VLOOKUP($M107,Tbl_Fuel_Settings,7,0),VLOOKUP($H107,INDIRECT("Ref_EF_Public_Transport"&amp;"_"&amp;$D107),9,0)))))))</f>
        <v>#REF!</v>
      </c>
      <c r="AE107" s="60" t="str">
        <f>IF($G107="Fuel Use",VLOOKUP($H107,INDIRECT("Ref_EF_ByFuel_CH4"&amp;"_"&amp;$D107),6,0),
IF($G107="Fuel Use and Vehicle Distance",VLOOKUP($H107,INDIRECT("Ref_EF_Vehicle_Distance"&amp;"_"&amp;$D107),6,0),IF($G107="Vehicle Distance (e.g. Road Transport)",VLOOKUP($H107,INDIRECT("Ref_EF_Vehicle_Distance"&amp;"_"&amp;$D107),IF($D107="UK",10,6),0),IF($G107="Weight Distance (e.g. Freight Transport)",VLOOKUP(VLOOKUP($H107,INDIRECT("Ref_EF_Weight_Distance"&amp;"_"&amp;$D107),8,0),INDIRECT("Ref_EF_Weight_Distance_CH4"&amp;"_"&amp;$D107),6,0),IF($G107="Custom Vehicle",VLOOKUP($H107,Tbl_vehical_Settings,4,0),IF($G107="Custom Fuel",VLOOKUP($M107,Tbl_Fuel_Settings,4,0),VLOOKUP($H107,INDIRECT("Ref_EF_Public_Transport"&amp;"_"&amp;$D107),10,0)))))))</f>
        <v>#REF!</v>
      </c>
      <c r="AF107" s="60" t="str">
        <f>IF($G107="Fuel Use",VLOOKUP($H107,INDIRECT("Ref_EF_ByFuel_CH4"&amp;"_"&amp;$D107),7,0),
IF($G107="Fuel Use and Vehicle Distance",VLOOKUP($H107,INDIRECT("Ref_EF_Vehicle_Distance"&amp;"_"&amp;$D107),7,0),IF($G107="Vehicle Distance (e.g. Road Transport)",VLOOKUP($H107,INDIRECT("Ref_EF_Vehicle_Distance"&amp;"_"&amp;$D107),IF($D107="UK",11,7),0),IF($G107="Weight Distance (e.g. Freight Transport)",VLOOKUP(VLOOKUP($H107,INDIRECT("Ref_EF_Weight_Distance"&amp;"_"&amp;$D107),8,0),INDIRECT("Ref_EF_Weight_Distance_CH4"&amp;"_"&amp;$D107),7,0),IF($G107="Custom Vehicle",VLOOKUP($H107,Tbl_vehical_Settings,6,0),IF($G107="Custom Fuel",VLOOKUP($M107,Tbl_Fuel_Settings,6,0),VLOOKUP($H107,INDIRECT("Ref_EF_Public_Transport"&amp;"_"&amp;$D107),11,0)))))))</f>
        <v>#REF!</v>
      </c>
      <c r="AG107" s="60" t="str">
        <f>IF($G107="Fuel Use",VLOOKUP($H107,INDIRECT("Ref_EF_ByFuel_CH4"&amp;"_"&amp;$D107),8,0),
IF($G107="Fuel Use and Vehicle Distance",VLOOKUP($H107,INDIRECT("Ref_EF_Vehicle_Distance"&amp;"_"&amp;$D107),8,0),IF($G107="Vehicle Distance (e.g. Road Transport)",VLOOKUP($H107,INDIRECT("Ref_EF_Vehicle_Distance"&amp;"_"&amp;$D107),IF($D107="UK",12,8),0),IF($G107="Weight Distance (e.g. Freight Transport)",VLOOKUP(VLOOKUP($H107,INDIRECT("Ref_EF_Weight_Distance"&amp;"_"&amp;$D107),8,0),INDIRECT("Ref_EF_Weight_Distance_CH4"&amp;"_"&amp;$D107),8,0),IF($G107="Custom Vehicle",VLOOKUP($H107,Tbl_vehical_Settings,7,0),IF($G107="Custom Fuel",VLOOKUP($M107,Tbl_Fuel_Settings,7,0),VLOOKUP($H107,INDIRECT("Ref_EF_Public_Transport"&amp;"_"&amp;$D107),12,0)))))))</f>
        <v>#REF!</v>
      </c>
      <c r="AH107" s="60" t="str">
        <f t="array" ref="AH107">INDEX(Ref_Master_Unit_Table,MATCH($W107,REF_To_Unit,0),MATCH('Reference - Lookup and Unit'!$A$11,Ref_From_Units,0))</f>
        <v>#REF!</v>
      </c>
      <c r="AI107" s="60" t="str">
        <f t="array" ref="AI107">INDEX(Ref_Master_Unit_Table,MATCH(IF(AND($D107="UK",$G107="Vehicle Distance (e.g. Road Transport)"),$L107,IF(ISBLANK($O107),$L107,$O107)),Ref_From_Units,0),MATCH($X107,REF_To_Unit,0))</f>
        <v>#N/A</v>
      </c>
      <c r="AJ107" s="60" t="str">
        <f t="array" ref="AJ107">INDEX(Ref_Master_Unit_Table,MATCH($Z107,REF_To_Unit,0),MATCH('Reference - Lookup and Unit'!$A$11,Ref_From_Units,0))</f>
        <v>#REF!</v>
      </c>
      <c r="AK107" s="60" t="str">
        <f t="array" ref="AK107">INDEX(Ref_Master_Unit_Table,MATCH(IF(AND($D107="UK",$G107="Vehicle Distance (e.g. Road Transport)"),$L107,IF(ISBLANK($O107),$L107,$O107)),Ref_From_Units,0),MATCH($AA107,REF_To_Unit,0))</f>
        <v>#N/A</v>
      </c>
      <c r="AL107" s="60" t="str">
        <f t="array" ref="AL107">INDEX(Ref_Master_Unit_Table,MATCH($AC107,REF_To_Unit,0),MATCH('Reference - Lookup and Unit'!$A$11,Ref_From_Units,0))</f>
        <v>#REF!</v>
      </c>
      <c r="AM107" s="60" t="str">
        <f t="array" ref="AM107">INDEX(Ref_Master_Unit_Table,MATCH(IF(OR($G107="Fuel Use",$G107="Custom Fuel"),$O107,$L107),Ref_From_Units,0),MATCH($AD107,REF_To_Unit,0))</f>
        <v>#N/A</v>
      </c>
      <c r="AN107" s="60" t="str">
        <f t="array" ref="AN107">INDEX(Ref_Master_Unit_Table,MATCH($AF107,REF_To_Unit,0),MATCH('Reference - Lookup and Unit'!$A$11,Ref_From_Units,0))</f>
        <v>#REF!</v>
      </c>
      <c r="AO107" s="60" t="str">
        <f t="array" ref="AO107">INDEX(Ref_Master_Unit_Table,MATCH(IF(OR($G107="Fuel Use",$G107="Custom Fuel"),$O107,$L107),Ref_From_Units,0),MATCH($AD107,REF_To_Unit,0))</f>
        <v>#N/A</v>
      </c>
      <c r="AP107" s="60" t="str">
        <f>VLOOKUP("CO2",INDIRECT(IF(Setting_IPCC_GWP_VERSION="1995 IPCC Second Assessment Report (SAR)","Ref_EF_IPCC_GWP_95",IF(Setting_IPCC_GWP_VERSION="2001 IPCC Third Assessment Report (TAR)","Ref_EF_IPCC_GWP_2001","Ref_EF_IPCC_GWP_2007"))),2,0)</f>
        <v>1.0000000000</v>
      </c>
      <c r="AQ107"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7"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7" s="61" t="str">
        <f>VLOOKUP("Biofuel CO2",INDIRECT(IF(Setting_IPCC_GWP_VERSION="1995 IPCC Second Assessment Report (SAR)","Ref_EF_IPCC_GWP_95",IF(Setting_IPCC_GWP_VERSION="2001 IPCC Third Assessment Report (TAR)","Ref_EF_IPCC_GWP_2001","Ref_EF_IPCC_GWP_2007"))),2,0)</f>
        <v>1.0000000000</v>
      </c>
      <c r="AT107" s="62" t="str">
        <f t="shared" si="6"/>
        <v>Ref_DD_vehicle_Passenger_</v>
      </c>
      <c r="AU107" s="62" t="str">
        <f t="shared" si="7"/>
        <v>#REF!</v>
      </c>
      <c r="AV107" s="62" t="str">
        <f t="shared" si="8"/>
        <v>#REF!</v>
      </c>
      <c r="AW107" s="62" t="str">
        <f t="shared" si="9"/>
        <v>#REF!</v>
      </c>
      <c r="AX107" s="62" t="str">
        <f t="shared" si="10"/>
        <v>#REF!</v>
      </c>
      <c r="AY107" s="62" t="str">
        <f t="shared" si="11"/>
        <v>FALSE</v>
      </c>
      <c r="AZ107" s="62" t="str">
        <f t="shared" si="12"/>
        <v/>
      </c>
      <c r="BA107" s="62" t="str">
        <f t="shared" si="13"/>
        <v/>
      </c>
      <c r="BB107" s="62" t="str">
        <f t="shared" si="14"/>
        <v/>
      </c>
      <c r="BC107" s="62" t="str">
        <f t="shared" si="15"/>
        <v/>
      </c>
      <c r="BD107" s="62" t="str">
        <f t="shared" si="16"/>
        <v/>
      </c>
      <c r="BE107" s="62" t="str">
        <f t="shared" si="17"/>
        <v/>
      </c>
      <c r="BF107" s="62" t="str">
        <f t="shared" si="18"/>
        <v/>
      </c>
      <c r="BG107" s="62" t="str">
        <f t="shared" si="19"/>
        <v/>
      </c>
      <c r="BH107" s="62" t="str">
        <f t="shared" si="20"/>
        <v/>
      </c>
      <c r="BI107" s="62" t="str">
        <f t="shared" si="21"/>
        <v/>
      </c>
      <c r="BJ107" s="62" t="str">
        <f t="shared" si="22"/>
        <v/>
      </c>
      <c r="BK107" s="62" t="str">
        <f t="shared" si="23"/>
        <v/>
      </c>
      <c r="BL107" s="62" t="str">
        <f t="shared" si="24"/>
        <v/>
      </c>
      <c r="BM107" s="63" t="str">
        <f t="shared" si="25"/>
        <v/>
      </c>
      <c r="BN107" s="62" t="str">
        <f t="shared" si="26"/>
        <v/>
      </c>
      <c r="BO107" s="62" t="str">
        <f t="shared" si="27"/>
        <v/>
      </c>
      <c r="BP107" s="62" t="str">
        <f t="shared" si="28"/>
        <v/>
      </c>
      <c r="BQ107" s="62" t="str">
        <f t="shared" si="29"/>
        <v/>
      </c>
      <c r="BR107" s="62" t="str">
        <f t="shared" si="30"/>
        <v/>
      </c>
      <c r="BS107" s="62" t="str">
        <f t="shared" si="31"/>
        <v/>
      </c>
      <c r="BT107" s="62" t="str">
        <f t="shared" si="32"/>
        <v/>
      </c>
      <c r="BU107" s="62" t="str">
        <f t="shared" si="33"/>
        <v/>
      </c>
      <c r="BV107" s="62" t="str">
        <f t="shared" si="34"/>
        <v/>
      </c>
      <c r="BW107" s="62" t="str">
        <f t="shared" si="35"/>
        <v/>
      </c>
      <c r="BX107" s="62" t="str">
        <f t="shared" si="36"/>
        <v/>
      </c>
      <c r="BY107" s="62" t="str">
        <f t="shared" si="37"/>
        <v/>
      </c>
      <c r="BZ107" s="62" t="str">
        <f t="shared" si="38"/>
        <v/>
      </c>
      <c r="CA107" s="62" t="str">
        <f t="shared" si="39"/>
        <v/>
      </c>
      <c r="CB107" s="62" t="str">
        <f t="shared" si="40"/>
        <v/>
      </c>
      <c r="CC107" s="62" t="str">
        <f t="shared" si="41"/>
        <v/>
      </c>
      <c r="CD107" s="62" t="str">
        <f t="shared" si="42"/>
        <v/>
      </c>
      <c r="CE107" s="62" t="str">
        <f t="shared" si="43"/>
        <v/>
      </c>
      <c r="CF107" s="62" t="str">
        <f t="shared" si="44"/>
        <v/>
      </c>
      <c r="CG107" s="62" t="str">
        <f t="shared" si="45"/>
        <v/>
      </c>
      <c r="CH107" s="62" t="str">
        <f t="shared" si="46"/>
        <v/>
      </c>
      <c r="CI107" s="62" t="str">
        <f t="shared" si="47"/>
        <v/>
      </c>
      <c r="CJ107" s="62" t="str">
        <f t="shared" si="48"/>
        <v/>
      </c>
      <c r="CK107" s="62" t="str">
        <f t="shared" si="49"/>
        <v/>
      </c>
      <c r="CL107" s="62" t="str">
        <f t="shared" si="50"/>
        <v/>
      </c>
      <c r="CM107" s="62" t="str">
        <f t="shared" si="51"/>
        <v/>
      </c>
      <c r="CN107" s="62" t="str">
        <f t="shared" si="52"/>
        <v/>
      </c>
      <c r="CO107" s="62" t="str">
        <f t="shared" si="53"/>
        <v/>
      </c>
      <c r="CP107" s="64" t="str">
        <f t="shared" si="54"/>
        <v>Ref_DD_DistanceUnit</v>
      </c>
      <c r="CQ107" s="62" t="str">
        <f t="shared" si="55"/>
        <v/>
      </c>
      <c r="CR107" s="64" t="str">
        <f t="shared" si="56"/>
        <v/>
      </c>
      <c r="CS107" s="65"/>
      <c r="CT107" s="8"/>
      <c r="CU107" s="8"/>
      <c r="CV107" s="8"/>
      <c r="CW107" s="8"/>
      <c r="CX107" s="8"/>
      <c r="CY107" s="8"/>
      <c r="CZ107" s="8"/>
      <c r="DA107" s="8"/>
      <c r="DB107" s="8"/>
      <c r="DC107" s="8"/>
      <c r="DD107" s="8"/>
      <c r="DE107" s="8"/>
      <c r="DF107" s="8"/>
      <c r="DG107" s="8"/>
      <c r="DH107" s="8"/>
      <c r="DI107" s="8"/>
      <c r="DJ107" s="8"/>
      <c r="DK107" s="8"/>
      <c r="DL107" s="8"/>
    </row>
    <row r="108" ht="18.0" customHeight="1">
      <c r="A108" s="8"/>
      <c r="B108" s="95"/>
      <c r="C108" s="96"/>
      <c r="D108" s="96"/>
      <c r="E108" s="96"/>
      <c r="F108" s="96"/>
      <c r="G108" s="96"/>
      <c r="H108" s="96"/>
      <c r="I108" s="97"/>
      <c r="J108" s="97"/>
      <c r="K108" s="97"/>
      <c r="L108" s="96"/>
      <c r="M108" s="96"/>
      <c r="N108" s="97"/>
      <c r="O108" s="96"/>
      <c r="P108" s="98"/>
      <c r="Q108" s="99" t="str">
        <f t="shared" si="1"/>
        <v/>
      </c>
      <c r="R108" s="99" t="str">
        <f t="shared" si="2"/>
        <v/>
      </c>
      <c r="S108" s="99" t="str">
        <f t="shared" si="3"/>
        <v/>
      </c>
      <c r="T108" s="99" t="str">
        <f t="shared" si="4"/>
        <v>0</v>
      </c>
      <c r="U108" s="100" t="str">
        <f t="shared" si="5"/>
        <v/>
      </c>
      <c r="V108" s="58" t="str">
        <f>IF(OR($G108="Fuel Use",$G108="Fuel Use and Vehicle Distance"),VLOOKUP($M108,INDIRECT("Ref_EF_ByFuel"&amp;"_"&amp;$D108),3,0),IF(AND($G108="Vehicle Distance (e.g. Road Transport)",$D108="UK"),VLOOKUP($H108,Ref_EF_Vehicle_Distance_UK,3,0),IF(AND($G108="Vehicle Distance (e.g. Road Transport)",OR($D108="US",$D108="Other")),VLOOKUP($H108,INDIRECT("Ref_EF_Vehicle_Distance"&amp;"_"&amp;$D108),15,0),IF(AND($G108="Vehicle Distance (e.g. Road Transport)",ISBLANK($N108),ISBLANK($O108)),VLOOKUP($H108,INDIRECT("Ref_EF_Vehicle_Distance"&amp;"_"&amp;$D108),15,0),IF($G108="Weight Distance (e.g. Freight Transport)",VLOOKUP($H108,INDIRECT("Ref_EF_Weight_Distance"&amp;"_"&amp;$D108),3,0),IF($G108="Custom Vehicle",VLOOKUP($H108,Tbl_vehical_Settings,2,0),IF($G108="Custom Fuel",VLOOKUP($M108,Tbl_Fuel_Settings,2,0),$AU108)))))))</f>
        <v>#REF!</v>
      </c>
      <c r="W108" s="58" t="str">
        <f>IF(OR($G108="Fuel Use",$G108="Fuel Use and Vehicle Distance"),VLOOKUP($M108,INDIRECT("Ref_EF_ByFuel"&amp;"_"&amp;$D108),5,0),IF(AND($G108="Vehicle Distance (e.g. Road Transport)",$D108="UK"),VLOOKUP($H108,Ref_EF_Vehicle_Distance_UK,5,0),IF(AND($G108="Vehicle Distance (e.g. Road Transport)",OR($D108="US",$D108="Other")),VLOOKUP($H108,INDIRECT("Ref_EF_Vehicle_Distance"&amp;"_"&amp;$D108),17,0),IF(AND($G108="Vehicle Distance (e.g. Road Transport)",ISBLANK($N108),ISBLANK($O108)),VLOOKUP($H108,INDIRECT("Ref_EF_Vehicle_Distance"&amp;"_"&amp;$D108),17,0),IF($G108="Weight Distance (e.g. Freight Transport)",VLOOKUP($H108,INDIRECT("Ref_EF_Weight_Distance"&amp;"_"&amp;$D108),5,0),IF($G108="Custom Vehicle",VLOOKUP($H108,Tbl_vehical_Settings,6,0),IF($G108="Custom Fuel",VLOOKUP($M108,Tbl_Fuel_Settings,6,0),$AV108)))))))</f>
        <v>#REF!</v>
      </c>
      <c r="X108" s="58" t="str">
        <f>IF(OR($G108="Fuel Use",$G108="Fuel Use and Vehicle Distance"),VLOOKUP($M108,INDIRECT("Ref_EF_ByFuel"&amp;"_"&amp;$D108),6,0),IF(AND($G108="Vehicle Distance (e.g. Road Transport)",$D108="UK"),VLOOKUP($H108,Ref_EF_Vehicle_Distance_UK,6,0),IF(AND($G108="Vehicle Distance (e.g. Road Transport)",OR($D108="US",$D108="Other")),VLOOKUP($H108,INDIRECT("Ref_EF_Vehicle_Distance"&amp;"_"&amp;$D108),18,0),IF(AND($G108="Vehicle Distance (e.g. Road Transport)",ISBLANK($N108),ISBLANK($O108)),VLOOKUP($H108,INDIRECT("Ref_EF_Vehicle_Distance"&amp;"_"&amp;$D108),18,0),IF($G108="Weight Distance (e.g. Freight Transport)",VLOOKUP($H108,INDIRECT("Ref_EF_Weight_Distance"&amp;"_"&amp;$D108),6,0),IF($G108="Custom Vehicle",VLOOKUP($H108,Tbl_vehical_Settings,7,0),IF($G108="Custom Fuel",VLOOKUP($M108,Tbl_Fuel_Settings,7,0),$AW108)))))))</f>
        <v>#REF!</v>
      </c>
      <c r="Y108" s="58" t="str">
        <f>IF(OR($G108="Fuel Use",$G108="Fuel Use and Vehicle Distance"),VLOOKUP($M108,INDIRECT("Ref_EF_ByFuel"&amp;"_"&amp;$D108),4,0),IF(AND($G108="Vehicle Distance (e.g. Road Transport)",$D108="UK"),VLOOKUP($H108,Ref_EF_Vehicle_Distance_UK,4,0),IF(AND($G108="Vehicle Distance (e.g. Road Transport)",OR($D108="US",$D108="Other")),VLOOKUP($H108,INDIRECT("Ref_EF_Vehicle_Distance"&amp;"_"&amp;$D108),16,0),IF(AND($G108="Vehicle Distance (e.g. Road Transport)",ISBLANK($N108),ISBLANK($O108)),VLOOKUP($H108,INDIRECT("Ref_EF_Vehicle_Distance"&amp;"_"&amp;$D108),16,0),IF($G108="Weight Distance (e.g. Freight Transport)",VLOOKUP($H108,INDIRECT("Ref_EF_Weight_Distance"&amp;"_"&amp;$D108),4,0),IF($G108="Custom Vehicle",VLOOKUP($H108,Tbl_vehical_Settings,5,0),IF($G108="Custom Fuel",VLOOKUP($M108,Tbl_Fuel_Settings,5,0),$AX108)))))))</f>
        <v>#REF!</v>
      </c>
      <c r="Z108" s="58" t="str">
        <f>IF(OR($G108="Fuel Use",$G108="Fuel Use and Vehicle Distance"),VLOOKUP($M108,INDIRECT("Ref_EF_ByFuel"&amp;"_"&amp;$D108),5,0),IF(AND($G108="Vehicle Distance (e.g. Road Transport)",$D108="UK"),VLOOKUP($H108,Ref_EF_Vehicle_Distance_UK,5,0),IF(AND($G108="Vehicle Distance (e.g. Road Transport)",OR($D108="US",$D108="Other")),VLOOKUP($H108,INDIRECT("Ref_EF_Vehicle_Distance"&amp;"_"&amp;$D108),17,0),IF(AND($G108="Vehicle Distance (e.g. Road Transport)",ISBLANK($N108),ISBLANK($O108)),VLOOKUP($H108,INDIRECT("Ref_EF_Vehicle_Distance"&amp;"_"&amp;$D108),17,0),IF($G108="Weight Distance (e.g. Freight Transport)",VLOOKUP($H108,INDIRECT("Ref_EF_Weight_Distance"&amp;"_"&amp;$D108),5,0),IF($G108="Custom Vehicle",VLOOKUP($H108,Tbl_vehical_Settings,6,0),IF($G108="Custom Fuel",VLOOKUP($M108,Tbl_Fuel_Settings,6,0),$AV108)))))))</f>
        <v>#REF!</v>
      </c>
      <c r="AA108" s="58" t="str">
        <f>IF(OR($G108="Fuel Use",$G108="Fuel Use and Vehicle Distance"),VLOOKUP($M108,INDIRECT("Ref_EF_ByFuel"&amp;"_"&amp;$D108),6,0),IF(AND($G108="Vehicle Distance (e.g. Road Transport)",$D108="UK"),VLOOKUP($H108,Ref_EF_Vehicle_Distance_UK,6,0),IF(AND($G108="Vehicle Distance (e.g. Road Transport)",OR($D108="US",$D108="Other")),VLOOKUP($H108,INDIRECT("Ref_EF_Vehicle_Distance"&amp;"_"&amp;$D108),18,0),IF(AND($G108="Vehicle Distance (e.g. Road Transport)",ISBLANK($N108),ISBLANK($O108)),VLOOKUP($H108,INDIRECT("Ref_EF_Vehicle_Distance"&amp;"_"&amp;$D108),18,0),IF($G108="Weight Distance (e.g. Freight Transport)",VLOOKUP($H108,INDIRECT("Ref_EF_Weight_Distance"&amp;"_"&amp;$D108),6,0),IF($G108="Custom Vehicle",VLOOKUP($H108,Tbl_vehical_Settings,7,0),IF($G108="Custom Fuel",VLOOKUP($M108,Tbl_Fuel_Settings,7,0),$AW108)))))))</f>
        <v>#REF!</v>
      </c>
      <c r="AB108" s="58" t="str">
        <f>IF($G108="Fuel Use",VLOOKUP($H108,INDIRECT("Ref_EF_ByFuel_CH4"&amp;"_"&amp;$D108),3,0),
IF($G108="Fuel Use and Vehicle Distance",VLOOKUP($H108,INDIRECT("Ref_EF_Vehicle_Distance"&amp;"_"&amp;$D108),3,0),IF($G108="Vehicle Distance (e.g. Road Transport)",VLOOKUP($H108,INDIRECT("Ref_EF_Vehicle_Distance"&amp;"_"&amp;$D108),IF($D108="UK",7,3),0),IF($G108="Weight Distance (e.g. Freight Transport)",VLOOKUP(VLOOKUP($H108,INDIRECT("Ref_EF_Weight_Distance"&amp;"_"&amp;$D108),8,0),INDIRECT("Ref_EF_Weight_Distance_CH4"&amp;"_"&amp;$D108),3,0),IF($G108="Custom Vehicle",VLOOKUP($H108,Tbl_vehical_Settings,3,0),IF($G108="Custom Fuel",VLOOKUP($M108,Tbl_Fuel_Settings,3,0),VLOOKUP($H108,INDIRECT("Ref_EF_Public_Transport"&amp;"_"&amp;$D108),7,0)))))))</f>
        <v>#REF!</v>
      </c>
      <c r="AC108" s="60" t="str">
        <f>IF($G108="Fuel Use",VLOOKUP($H108,INDIRECT("Ref_EF_ByFuel_CH4"&amp;"_"&amp;$D108),4,0),
IF($G108="Fuel Use and Vehicle Distance",VLOOKUP($H108,INDIRECT("Ref_EF_Vehicle_Distance"&amp;"_"&amp;$D108),4,0),IF($G108="Vehicle Distance (e.g. Road Transport)",VLOOKUP($H108,INDIRECT("Ref_EF_Vehicle_Distance"&amp;"_"&amp;$D108),IF($D108="UK",8,4),0),IF($G108="Weight Distance (e.g. Freight Transport)",VLOOKUP(VLOOKUP($H108,INDIRECT("Ref_EF_Weight_Distance"&amp;"_"&amp;$D108),8,0),INDIRECT("Ref_EF_Weight_Distance_CH4"&amp;"_"&amp;$D108),4,0),IF($G108="Custom Vehicle",VLOOKUP($H108,Tbl_vehical_Settings,6,0),IF($G108="Custom Fuel",VLOOKUP($M108,Tbl_Fuel_Settings,6,0),VLOOKUP($H108,INDIRECT("Ref_EF_Public_Transport"&amp;"_"&amp;$D108),8,0)))))))</f>
        <v>#REF!</v>
      </c>
      <c r="AD108" s="60" t="str">
        <f>IF($G108="Fuel Use",VLOOKUP($H108,INDIRECT("Ref_EF_ByFuel_CH4"&amp;"_"&amp;$D108),5,0),
IF($G108="Fuel Use and Vehicle Distance",VLOOKUP($H108,INDIRECT("Ref_EF_Vehicle_Distance"&amp;"_"&amp;$D108),5,0),IF($G108="Vehicle Distance (e.g. Road Transport)",VLOOKUP($H108,INDIRECT("Ref_EF_Vehicle_Distance"&amp;"_"&amp;$D108),IF($D108="UK",9,5),0),IF($G108="Weight Distance (e.g. Freight Transport)",VLOOKUP(VLOOKUP($H108,INDIRECT("Ref_EF_Weight_Distance"&amp;"_"&amp;$D108),8,0),INDIRECT("Ref_EF_Weight_Distance_CH4"&amp;"_"&amp;$D108),5,0),IF($G108="Custom Vehicle",VLOOKUP($H108,Tbl_vehical_Settings,7,0),IF($G108="Custom Fuel",VLOOKUP($M108,Tbl_Fuel_Settings,7,0),VLOOKUP($H108,INDIRECT("Ref_EF_Public_Transport"&amp;"_"&amp;$D108),9,0)))))))</f>
        <v>#REF!</v>
      </c>
      <c r="AE108" s="60" t="str">
        <f>IF($G108="Fuel Use",VLOOKUP($H108,INDIRECT("Ref_EF_ByFuel_CH4"&amp;"_"&amp;$D108),6,0),
IF($G108="Fuel Use and Vehicle Distance",VLOOKUP($H108,INDIRECT("Ref_EF_Vehicle_Distance"&amp;"_"&amp;$D108),6,0),IF($G108="Vehicle Distance (e.g. Road Transport)",VLOOKUP($H108,INDIRECT("Ref_EF_Vehicle_Distance"&amp;"_"&amp;$D108),IF($D108="UK",10,6),0),IF($G108="Weight Distance (e.g. Freight Transport)",VLOOKUP(VLOOKUP($H108,INDIRECT("Ref_EF_Weight_Distance"&amp;"_"&amp;$D108),8,0),INDIRECT("Ref_EF_Weight_Distance_CH4"&amp;"_"&amp;$D108),6,0),IF($G108="Custom Vehicle",VLOOKUP($H108,Tbl_vehical_Settings,4,0),IF($G108="Custom Fuel",VLOOKUP($M108,Tbl_Fuel_Settings,4,0),VLOOKUP($H108,INDIRECT("Ref_EF_Public_Transport"&amp;"_"&amp;$D108),10,0)))))))</f>
        <v>#REF!</v>
      </c>
      <c r="AF108" s="60" t="str">
        <f>IF($G108="Fuel Use",VLOOKUP($H108,INDIRECT("Ref_EF_ByFuel_CH4"&amp;"_"&amp;$D108),7,0),
IF($G108="Fuel Use and Vehicle Distance",VLOOKUP($H108,INDIRECT("Ref_EF_Vehicle_Distance"&amp;"_"&amp;$D108),7,0),IF($G108="Vehicle Distance (e.g. Road Transport)",VLOOKUP($H108,INDIRECT("Ref_EF_Vehicle_Distance"&amp;"_"&amp;$D108),IF($D108="UK",11,7),0),IF($G108="Weight Distance (e.g. Freight Transport)",VLOOKUP(VLOOKUP($H108,INDIRECT("Ref_EF_Weight_Distance"&amp;"_"&amp;$D108),8,0),INDIRECT("Ref_EF_Weight_Distance_CH4"&amp;"_"&amp;$D108),7,0),IF($G108="Custom Vehicle",VLOOKUP($H108,Tbl_vehical_Settings,6,0),IF($G108="Custom Fuel",VLOOKUP($M108,Tbl_Fuel_Settings,6,0),VLOOKUP($H108,INDIRECT("Ref_EF_Public_Transport"&amp;"_"&amp;$D108),11,0)))))))</f>
        <v>#REF!</v>
      </c>
      <c r="AG108" s="60" t="str">
        <f>IF($G108="Fuel Use",VLOOKUP($H108,INDIRECT("Ref_EF_ByFuel_CH4"&amp;"_"&amp;$D108),8,0),
IF($G108="Fuel Use and Vehicle Distance",VLOOKUP($H108,INDIRECT("Ref_EF_Vehicle_Distance"&amp;"_"&amp;$D108),8,0),IF($G108="Vehicle Distance (e.g. Road Transport)",VLOOKUP($H108,INDIRECT("Ref_EF_Vehicle_Distance"&amp;"_"&amp;$D108),IF($D108="UK",12,8),0),IF($G108="Weight Distance (e.g. Freight Transport)",VLOOKUP(VLOOKUP($H108,INDIRECT("Ref_EF_Weight_Distance"&amp;"_"&amp;$D108),8,0),INDIRECT("Ref_EF_Weight_Distance_CH4"&amp;"_"&amp;$D108),8,0),IF($G108="Custom Vehicle",VLOOKUP($H108,Tbl_vehical_Settings,7,0),IF($G108="Custom Fuel",VLOOKUP($M108,Tbl_Fuel_Settings,7,0),VLOOKUP($H108,INDIRECT("Ref_EF_Public_Transport"&amp;"_"&amp;$D108),12,0)))))))</f>
        <v>#REF!</v>
      </c>
      <c r="AH108" s="60" t="str">
        <f t="array" ref="AH108">INDEX(Ref_Master_Unit_Table,MATCH($W108,REF_To_Unit,0),MATCH('Reference - Lookup and Unit'!$A$11,Ref_From_Units,0))</f>
        <v>#REF!</v>
      </c>
      <c r="AI108" s="60" t="str">
        <f t="array" ref="AI108">INDEX(Ref_Master_Unit_Table,MATCH(IF(AND($D108="UK",$G108="Vehicle Distance (e.g. Road Transport)"),$L108,IF(ISBLANK($O108),$L108,$O108)),Ref_From_Units,0),MATCH($X108,REF_To_Unit,0))</f>
        <v>#N/A</v>
      </c>
      <c r="AJ108" s="60" t="str">
        <f t="array" ref="AJ108">INDEX(Ref_Master_Unit_Table,MATCH($Z108,REF_To_Unit,0),MATCH('Reference - Lookup and Unit'!$A$11,Ref_From_Units,0))</f>
        <v>#REF!</v>
      </c>
      <c r="AK108" s="60" t="str">
        <f t="array" ref="AK108">INDEX(Ref_Master_Unit_Table,MATCH(IF(AND($D108="UK",$G108="Vehicle Distance (e.g. Road Transport)"),$L108,IF(ISBLANK($O108),$L108,$O108)),Ref_From_Units,0),MATCH($AA108,REF_To_Unit,0))</f>
        <v>#N/A</v>
      </c>
      <c r="AL108" s="60" t="str">
        <f t="array" ref="AL108">INDEX(Ref_Master_Unit_Table,MATCH($AC108,REF_To_Unit,0),MATCH('Reference - Lookup and Unit'!$A$11,Ref_From_Units,0))</f>
        <v>#REF!</v>
      </c>
      <c r="AM108" s="60" t="str">
        <f t="array" ref="AM108">INDEX(Ref_Master_Unit_Table,MATCH(IF(OR($G108="Fuel Use",$G108="Custom Fuel"),$O108,$L108),Ref_From_Units,0),MATCH($AD108,REF_To_Unit,0))</f>
        <v>#N/A</v>
      </c>
      <c r="AN108" s="60" t="str">
        <f t="array" ref="AN108">INDEX(Ref_Master_Unit_Table,MATCH($AF108,REF_To_Unit,0),MATCH('Reference - Lookup and Unit'!$A$11,Ref_From_Units,0))</f>
        <v>#REF!</v>
      </c>
      <c r="AO108" s="60" t="str">
        <f t="array" ref="AO108">INDEX(Ref_Master_Unit_Table,MATCH(IF(OR($G108="Fuel Use",$G108="Custom Fuel"),$O108,$L108),Ref_From_Units,0),MATCH($AD108,REF_To_Unit,0))</f>
        <v>#N/A</v>
      </c>
      <c r="AP108" s="60" t="str">
        <f>VLOOKUP("CO2",INDIRECT(IF(Setting_IPCC_GWP_VERSION="1995 IPCC Second Assessment Report (SAR)","Ref_EF_IPCC_GWP_95",IF(Setting_IPCC_GWP_VERSION="2001 IPCC Third Assessment Report (TAR)","Ref_EF_IPCC_GWP_2001","Ref_EF_IPCC_GWP_2007"))),2,0)</f>
        <v>1.0000000000</v>
      </c>
      <c r="AQ108"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8"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8" s="61" t="str">
        <f>VLOOKUP("Biofuel CO2",INDIRECT(IF(Setting_IPCC_GWP_VERSION="1995 IPCC Second Assessment Report (SAR)","Ref_EF_IPCC_GWP_95",IF(Setting_IPCC_GWP_VERSION="2001 IPCC Third Assessment Report (TAR)","Ref_EF_IPCC_GWP_2001","Ref_EF_IPCC_GWP_2007"))),2,0)</f>
        <v>1.0000000000</v>
      </c>
      <c r="AT108" s="62" t="str">
        <f t="shared" si="6"/>
        <v>Ref_DD_vehicle_Passenger_</v>
      </c>
      <c r="AU108" s="62" t="str">
        <f t="shared" si="7"/>
        <v>#REF!</v>
      </c>
      <c r="AV108" s="62" t="str">
        <f t="shared" si="8"/>
        <v>#REF!</v>
      </c>
      <c r="AW108" s="62" t="str">
        <f t="shared" si="9"/>
        <v>#REF!</v>
      </c>
      <c r="AX108" s="62" t="str">
        <f t="shared" si="10"/>
        <v>#REF!</v>
      </c>
      <c r="AY108" s="62" t="str">
        <f t="shared" si="11"/>
        <v>FALSE</v>
      </c>
      <c r="AZ108" s="62" t="str">
        <f t="shared" si="12"/>
        <v/>
      </c>
      <c r="BA108" s="62" t="str">
        <f t="shared" si="13"/>
        <v/>
      </c>
      <c r="BB108" s="62" t="str">
        <f t="shared" si="14"/>
        <v/>
      </c>
      <c r="BC108" s="62" t="str">
        <f t="shared" si="15"/>
        <v/>
      </c>
      <c r="BD108" s="62" t="str">
        <f t="shared" si="16"/>
        <v/>
      </c>
      <c r="BE108" s="62" t="str">
        <f t="shared" si="17"/>
        <v/>
      </c>
      <c r="BF108" s="62" t="str">
        <f t="shared" si="18"/>
        <v/>
      </c>
      <c r="BG108" s="62" t="str">
        <f t="shared" si="19"/>
        <v/>
      </c>
      <c r="BH108" s="62" t="str">
        <f t="shared" si="20"/>
        <v/>
      </c>
      <c r="BI108" s="62" t="str">
        <f t="shared" si="21"/>
        <v/>
      </c>
      <c r="BJ108" s="62" t="str">
        <f t="shared" si="22"/>
        <v/>
      </c>
      <c r="BK108" s="62" t="str">
        <f t="shared" si="23"/>
        <v/>
      </c>
      <c r="BL108" s="62" t="str">
        <f t="shared" si="24"/>
        <v/>
      </c>
      <c r="BM108" s="63" t="str">
        <f t="shared" si="25"/>
        <v/>
      </c>
      <c r="BN108" s="62" t="str">
        <f t="shared" si="26"/>
        <v/>
      </c>
      <c r="BO108" s="62" t="str">
        <f t="shared" si="27"/>
        <v/>
      </c>
      <c r="BP108" s="62" t="str">
        <f t="shared" si="28"/>
        <v/>
      </c>
      <c r="BQ108" s="62" t="str">
        <f t="shared" si="29"/>
        <v/>
      </c>
      <c r="BR108" s="62" t="str">
        <f t="shared" si="30"/>
        <v/>
      </c>
      <c r="BS108" s="62" t="str">
        <f t="shared" si="31"/>
        <v/>
      </c>
      <c r="BT108" s="62" t="str">
        <f t="shared" si="32"/>
        <v/>
      </c>
      <c r="BU108" s="62" t="str">
        <f t="shared" si="33"/>
        <v/>
      </c>
      <c r="BV108" s="62" t="str">
        <f t="shared" si="34"/>
        <v/>
      </c>
      <c r="BW108" s="62" t="str">
        <f t="shared" si="35"/>
        <v/>
      </c>
      <c r="BX108" s="62" t="str">
        <f t="shared" si="36"/>
        <v/>
      </c>
      <c r="BY108" s="62" t="str">
        <f t="shared" si="37"/>
        <v/>
      </c>
      <c r="BZ108" s="62" t="str">
        <f t="shared" si="38"/>
        <v/>
      </c>
      <c r="CA108" s="62" t="str">
        <f t="shared" si="39"/>
        <v/>
      </c>
      <c r="CB108" s="62" t="str">
        <f t="shared" si="40"/>
        <v/>
      </c>
      <c r="CC108" s="62" t="str">
        <f t="shared" si="41"/>
        <v/>
      </c>
      <c r="CD108" s="62" t="str">
        <f t="shared" si="42"/>
        <v/>
      </c>
      <c r="CE108" s="62" t="str">
        <f t="shared" si="43"/>
        <v/>
      </c>
      <c r="CF108" s="62" t="str">
        <f t="shared" si="44"/>
        <v/>
      </c>
      <c r="CG108" s="62" t="str">
        <f t="shared" si="45"/>
        <v/>
      </c>
      <c r="CH108" s="62" t="str">
        <f t="shared" si="46"/>
        <v/>
      </c>
      <c r="CI108" s="62" t="str">
        <f t="shared" si="47"/>
        <v/>
      </c>
      <c r="CJ108" s="62" t="str">
        <f t="shared" si="48"/>
        <v/>
      </c>
      <c r="CK108" s="62" t="str">
        <f t="shared" si="49"/>
        <v/>
      </c>
      <c r="CL108" s="62" t="str">
        <f t="shared" si="50"/>
        <v/>
      </c>
      <c r="CM108" s="62" t="str">
        <f t="shared" si="51"/>
        <v/>
      </c>
      <c r="CN108" s="62" t="str">
        <f t="shared" si="52"/>
        <v/>
      </c>
      <c r="CO108" s="62" t="str">
        <f t="shared" si="53"/>
        <v/>
      </c>
      <c r="CP108" s="64" t="str">
        <f t="shared" si="54"/>
        <v>Ref_DD_DistanceUnit</v>
      </c>
      <c r="CQ108" s="62" t="str">
        <f t="shared" si="55"/>
        <v/>
      </c>
      <c r="CR108" s="64" t="str">
        <f t="shared" si="56"/>
        <v/>
      </c>
      <c r="CS108" s="65"/>
      <c r="CT108" s="8"/>
      <c r="CU108" s="8"/>
      <c r="CV108" s="8"/>
      <c r="CW108" s="8"/>
      <c r="CX108" s="8"/>
      <c r="CY108" s="8"/>
      <c r="CZ108" s="8"/>
      <c r="DA108" s="8"/>
      <c r="DB108" s="8"/>
      <c r="DC108" s="8"/>
      <c r="DD108" s="8"/>
      <c r="DE108" s="8"/>
      <c r="DF108" s="8"/>
      <c r="DG108" s="8"/>
      <c r="DH108" s="8"/>
      <c r="DI108" s="8"/>
      <c r="DJ108" s="8"/>
      <c r="DK108" s="8"/>
      <c r="DL108" s="8"/>
    </row>
    <row r="109" ht="18.0" customHeight="1">
      <c r="A109" s="8"/>
      <c r="B109" s="66"/>
      <c r="C109" s="67"/>
      <c r="D109" s="67"/>
      <c r="E109" s="67"/>
      <c r="F109" s="67"/>
      <c r="G109" s="67"/>
      <c r="H109" s="67"/>
      <c r="I109" s="68"/>
      <c r="J109" s="68"/>
      <c r="K109" s="68"/>
      <c r="L109" s="67"/>
      <c r="M109" s="67"/>
      <c r="N109" s="68"/>
      <c r="O109" s="67"/>
      <c r="P109" s="86"/>
      <c r="Q109" s="70" t="str">
        <f t="shared" si="1"/>
        <v/>
      </c>
      <c r="R109" s="70" t="str">
        <f t="shared" si="2"/>
        <v/>
      </c>
      <c r="S109" s="70" t="str">
        <f t="shared" si="3"/>
        <v/>
      </c>
      <c r="T109" s="70" t="str">
        <f t="shared" si="4"/>
        <v>0</v>
      </c>
      <c r="U109" s="71" t="str">
        <f t="shared" si="5"/>
        <v/>
      </c>
      <c r="V109" s="72" t="str">
        <f>IF(OR($G109="Fuel Use",$G109="Fuel Use and Vehicle Distance"),VLOOKUP($M109,INDIRECT("Ref_EF_ByFuel"&amp;"_"&amp;$D109),3,0),IF(AND($G109="Vehicle Distance (e.g. Road Transport)",$D109="UK"),VLOOKUP($H109,Ref_EF_Vehicle_Distance_UK,3,0),IF(AND($G109="Vehicle Distance (e.g. Road Transport)",OR($D109="US",$D109="Other")),VLOOKUP($H109,INDIRECT("Ref_EF_Vehicle_Distance"&amp;"_"&amp;$D109),15,0),IF(AND($G109="Vehicle Distance (e.g. Road Transport)",ISBLANK($N109),ISBLANK($O109)),VLOOKUP($H109,INDIRECT("Ref_EF_Vehicle_Distance"&amp;"_"&amp;$D109),15,0),IF($G109="Weight Distance (e.g. Freight Transport)",VLOOKUP($H109,INDIRECT("Ref_EF_Weight_Distance"&amp;"_"&amp;$D109),3,0),IF($G109="Custom Vehicle",VLOOKUP($H109,Tbl_vehical_Settings,2,0),IF($G109="Custom Fuel",VLOOKUP($M109,Tbl_Fuel_Settings,2,0),$AU109)))))))</f>
        <v>#REF!</v>
      </c>
      <c r="W109" s="73" t="str">
        <f>IF(OR($G109="Fuel Use",$G109="Fuel Use and Vehicle Distance"),VLOOKUP($M109,INDIRECT("Ref_EF_ByFuel"&amp;"_"&amp;$D109),5,0),IF(AND($G109="Vehicle Distance (e.g. Road Transport)",$D109="UK"),VLOOKUP($H109,Ref_EF_Vehicle_Distance_UK,5,0),IF(AND($G109="Vehicle Distance (e.g. Road Transport)",OR($D109="US",$D109="Other")),VLOOKUP($H109,INDIRECT("Ref_EF_Vehicle_Distance"&amp;"_"&amp;$D109),17,0),IF(AND($G109="Vehicle Distance (e.g. Road Transport)",ISBLANK($N109),ISBLANK($O109)),VLOOKUP($H109,INDIRECT("Ref_EF_Vehicle_Distance"&amp;"_"&amp;$D109),17,0),IF($G109="Weight Distance (e.g. Freight Transport)",VLOOKUP($H109,INDIRECT("Ref_EF_Weight_Distance"&amp;"_"&amp;$D109),5,0),IF($G109="Custom Vehicle",VLOOKUP($H109,Tbl_vehical_Settings,6,0),IF($G109="Custom Fuel",VLOOKUP($M109,Tbl_Fuel_Settings,6,0),$AV109)))))))</f>
        <v>#REF!</v>
      </c>
      <c r="X109" s="74" t="str">
        <f>IF(OR($G109="Fuel Use",$G109="Fuel Use and Vehicle Distance"),VLOOKUP($M109,INDIRECT("Ref_EF_ByFuel"&amp;"_"&amp;$D109),6,0),IF(AND($G109="Vehicle Distance (e.g. Road Transport)",$D109="UK"),VLOOKUP($H109,Ref_EF_Vehicle_Distance_UK,6,0),IF(AND($G109="Vehicle Distance (e.g. Road Transport)",OR($D109="US",$D109="Other")),VLOOKUP($H109,INDIRECT("Ref_EF_Vehicle_Distance"&amp;"_"&amp;$D109),18,0),IF(AND($G109="Vehicle Distance (e.g. Road Transport)",ISBLANK($N109),ISBLANK($O109)),VLOOKUP($H109,INDIRECT("Ref_EF_Vehicle_Distance"&amp;"_"&amp;$D109),18,0),IF($G109="Weight Distance (e.g. Freight Transport)",VLOOKUP($H109,INDIRECT("Ref_EF_Weight_Distance"&amp;"_"&amp;$D109),6,0),IF($G109="Custom Vehicle",VLOOKUP($H109,Tbl_vehical_Settings,7,0),IF($G109="Custom Fuel",VLOOKUP($M109,Tbl_Fuel_Settings,7,0),$AW109)))))))</f>
        <v>#REF!</v>
      </c>
      <c r="Y109" s="72" t="str">
        <f>IF(OR($G109="Fuel Use",$G109="Fuel Use and Vehicle Distance"),VLOOKUP($M109,INDIRECT("Ref_EF_ByFuel"&amp;"_"&amp;$D109),4,0),IF(AND($G109="Vehicle Distance (e.g. Road Transport)",$D109="UK"),VLOOKUP($H109,Ref_EF_Vehicle_Distance_UK,4,0),IF(AND($G109="Vehicle Distance (e.g. Road Transport)",OR($D109="US",$D109="Other")),VLOOKUP($H109,INDIRECT("Ref_EF_Vehicle_Distance"&amp;"_"&amp;$D109),16,0),IF(AND($G109="Vehicle Distance (e.g. Road Transport)",ISBLANK($N109),ISBLANK($O109)),VLOOKUP($H109,INDIRECT("Ref_EF_Vehicle_Distance"&amp;"_"&amp;$D109),16,0),IF($G109="Weight Distance (e.g. Freight Transport)",VLOOKUP($H109,INDIRECT("Ref_EF_Weight_Distance"&amp;"_"&amp;$D109),4,0),IF($G109="Custom Vehicle",VLOOKUP($H109,Tbl_vehical_Settings,5,0),IF($G109="Custom Fuel",VLOOKUP($M109,Tbl_Fuel_Settings,5,0),$AX109)))))))</f>
        <v>#REF!</v>
      </c>
      <c r="Z109" s="72" t="str">
        <f>IF(OR($G109="Fuel Use",$G109="Fuel Use and Vehicle Distance"),VLOOKUP($M109,INDIRECT("Ref_EF_ByFuel"&amp;"_"&amp;$D109),5,0),IF(AND($G109="Vehicle Distance (e.g. Road Transport)",$D109="UK"),VLOOKUP($H109,Ref_EF_Vehicle_Distance_UK,5,0),IF(AND($G109="Vehicle Distance (e.g. Road Transport)",OR($D109="US",$D109="Other")),VLOOKUP($H109,INDIRECT("Ref_EF_Vehicle_Distance"&amp;"_"&amp;$D109),17,0),IF(AND($G109="Vehicle Distance (e.g. Road Transport)",ISBLANK($N109),ISBLANK($O109)),VLOOKUP($H109,INDIRECT("Ref_EF_Vehicle_Distance"&amp;"_"&amp;$D109),17,0),IF($G109="Weight Distance (e.g. Freight Transport)",VLOOKUP($H109,INDIRECT("Ref_EF_Weight_Distance"&amp;"_"&amp;$D109),5,0),IF($G109="Custom Vehicle",VLOOKUP($H109,Tbl_vehical_Settings,6,0),IF($G109="Custom Fuel",VLOOKUP($M109,Tbl_Fuel_Settings,6,0),$AV109)))))))</f>
        <v>#REF!</v>
      </c>
      <c r="AA109" s="72" t="str">
        <f>IF(OR($G109="Fuel Use",$G109="Fuel Use and Vehicle Distance"),VLOOKUP($M109,INDIRECT("Ref_EF_ByFuel"&amp;"_"&amp;$D109),6,0),IF(AND($G109="Vehicle Distance (e.g. Road Transport)",$D109="UK"),VLOOKUP($H109,Ref_EF_Vehicle_Distance_UK,6,0),IF(AND($G109="Vehicle Distance (e.g. Road Transport)",OR($D109="US",$D109="Other")),VLOOKUP($H109,INDIRECT("Ref_EF_Vehicle_Distance"&amp;"_"&amp;$D109),18,0),IF(AND($G109="Vehicle Distance (e.g. Road Transport)",ISBLANK($N109),ISBLANK($O109)),VLOOKUP($H109,INDIRECT("Ref_EF_Vehicle_Distance"&amp;"_"&amp;$D109),18,0),IF($G109="Weight Distance (e.g. Freight Transport)",VLOOKUP($H109,INDIRECT("Ref_EF_Weight_Distance"&amp;"_"&amp;$D109),6,0),IF($G109="Custom Vehicle",VLOOKUP($H109,Tbl_vehical_Settings,7,0),IF($G109="Custom Fuel",VLOOKUP($M109,Tbl_Fuel_Settings,7,0),$AW109)))))))</f>
        <v>#REF!</v>
      </c>
      <c r="AB109" s="75" t="str">
        <f>IF($G109="Fuel Use",VLOOKUP($H109,INDIRECT("Ref_EF_ByFuel_CH4"&amp;"_"&amp;$D109),3,0),
IF($G109="Fuel Use and Vehicle Distance",VLOOKUP($H109,INDIRECT("Ref_EF_Vehicle_Distance"&amp;"_"&amp;$D109),3,0),IF($G109="Vehicle Distance (e.g. Road Transport)",VLOOKUP($H109,INDIRECT("Ref_EF_Vehicle_Distance"&amp;"_"&amp;$D109),IF($D109="UK",7,3),0),IF($G109="Weight Distance (e.g. Freight Transport)",VLOOKUP(VLOOKUP($H109,INDIRECT("Ref_EF_Weight_Distance"&amp;"_"&amp;$D109),8,0),INDIRECT("Ref_EF_Weight_Distance_CH4"&amp;"_"&amp;$D109),3,0),IF($G109="Custom Vehicle",VLOOKUP($H109,Tbl_vehical_Settings,3,0),IF($G109="Custom Fuel",VLOOKUP($M109,Tbl_Fuel_Settings,3,0),VLOOKUP($H109,INDIRECT("Ref_EF_Public_Transport"&amp;"_"&amp;$D109),7,0)))))))</f>
        <v>#REF!</v>
      </c>
      <c r="AC109" s="101" t="str">
        <f>IF($G109="Fuel Use",VLOOKUP($H109,INDIRECT("Ref_EF_ByFuel_CH4"&amp;"_"&amp;$D109),4,0),
IF($G109="Fuel Use and Vehicle Distance",VLOOKUP($H109,INDIRECT("Ref_EF_Vehicle_Distance"&amp;"_"&amp;$D109),4,0),IF($G109="Vehicle Distance (e.g. Road Transport)",VLOOKUP($H109,INDIRECT("Ref_EF_Vehicle_Distance"&amp;"_"&amp;$D109),IF($D109="UK",8,4),0),IF($G109="Weight Distance (e.g. Freight Transport)",VLOOKUP(VLOOKUP($H109,INDIRECT("Ref_EF_Weight_Distance"&amp;"_"&amp;$D109),8,0),INDIRECT("Ref_EF_Weight_Distance_CH4"&amp;"_"&amp;$D109),4,0),IF($G109="Custom Vehicle",VLOOKUP($H109,Tbl_vehical_Settings,6,0),IF($G109="Custom Fuel",VLOOKUP($M109,Tbl_Fuel_Settings,6,0),VLOOKUP($H109,INDIRECT("Ref_EF_Public_Transport"&amp;"_"&amp;$D109),8,0)))))))</f>
        <v>#REF!</v>
      </c>
      <c r="AD109" s="60" t="str">
        <f>IF($G109="Fuel Use",VLOOKUP($H109,INDIRECT("Ref_EF_ByFuel_CH4"&amp;"_"&amp;$D109),5,0),
IF($G109="Fuel Use and Vehicle Distance",VLOOKUP($H109,INDIRECT("Ref_EF_Vehicle_Distance"&amp;"_"&amp;$D109),5,0),IF($G109="Vehicle Distance (e.g. Road Transport)",VLOOKUP($H109,INDIRECT("Ref_EF_Vehicle_Distance"&amp;"_"&amp;$D109),IF($D109="UK",9,5),0),IF($G109="Weight Distance (e.g. Freight Transport)",VLOOKUP(VLOOKUP($H109,INDIRECT("Ref_EF_Weight_Distance"&amp;"_"&amp;$D109),8,0),INDIRECT("Ref_EF_Weight_Distance_CH4"&amp;"_"&amp;$D109),5,0),IF($G109="Custom Vehicle",VLOOKUP($H109,Tbl_vehical_Settings,7,0),IF($G109="Custom Fuel",VLOOKUP($M109,Tbl_Fuel_Settings,7,0),VLOOKUP($H109,INDIRECT("Ref_EF_Public_Transport"&amp;"_"&amp;$D109),9,0)))))))</f>
        <v>#REF!</v>
      </c>
      <c r="AE109" s="60" t="str">
        <f>IF($G109="Fuel Use",VLOOKUP($H109,INDIRECT("Ref_EF_ByFuel_CH4"&amp;"_"&amp;$D109),6,0),
IF($G109="Fuel Use and Vehicle Distance",VLOOKUP($H109,INDIRECT("Ref_EF_Vehicle_Distance"&amp;"_"&amp;$D109),6,0),IF($G109="Vehicle Distance (e.g. Road Transport)",VLOOKUP($H109,INDIRECT("Ref_EF_Vehicle_Distance"&amp;"_"&amp;$D109),IF($D109="UK",10,6),0),IF($G109="Weight Distance (e.g. Freight Transport)",VLOOKUP(VLOOKUP($H109,INDIRECT("Ref_EF_Weight_Distance"&amp;"_"&amp;$D109),8,0),INDIRECT("Ref_EF_Weight_Distance_CH4"&amp;"_"&amp;$D109),6,0),IF($G109="Custom Vehicle",VLOOKUP($H109,Tbl_vehical_Settings,4,0),IF($G109="Custom Fuel",VLOOKUP($M109,Tbl_Fuel_Settings,4,0),VLOOKUP($H109,INDIRECT("Ref_EF_Public_Transport"&amp;"_"&amp;$D109),10,0)))))))</f>
        <v>#REF!</v>
      </c>
      <c r="AF109" s="60" t="str">
        <f>IF($G109="Fuel Use",VLOOKUP($H109,INDIRECT("Ref_EF_ByFuel_CH4"&amp;"_"&amp;$D109),7,0),
IF($G109="Fuel Use and Vehicle Distance",VLOOKUP($H109,INDIRECT("Ref_EF_Vehicle_Distance"&amp;"_"&amp;$D109),7,0),IF($G109="Vehicle Distance (e.g. Road Transport)",VLOOKUP($H109,INDIRECT("Ref_EF_Vehicle_Distance"&amp;"_"&amp;$D109),IF($D109="UK",11,7),0),IF($G109="Weight Distance (e.g. Freight Transport)",VLOOKUP(VLOOKUP($H109,INDIRECT("Ref_EF_Weight_Distance"&amp;"_"&amp;$D109),8,0),INDIRECT("Ref_EF_Weight_Distance_CH4"&amp;"_"&amp;$D109),7,0),IF($G109="Custom Vehicle",VLOOKUP($H109,Tbl_vehical_Settings,6,0),IF($G109="Custom Fuel",VLOOKUP($M109,Tbl_Fuel_Settings,6,0),VLOOKUP($H109,INDIRECT("Ref_EF_Public_Transport"&amp;"_"&amp;$D109),11,0)))))))</f>
        <v>#REF!</v>
      </c>
      <c r="AG109" s="60" t="str">
        <f>IF($G109="Fuel Use",VLOOKUP($H109,INDIRECT("Ref_EF_ByFuel_CH4"&amp;"_"&amp;$D109),8,0),
IF($G109="Fuel Use and Vehicle Distance",VLOOKUP($H109,INDIRECT("Ref_EF_Vehicle_Distance"&amp;"_"&amp;$D109),8,0),IF($G109="Vehicle Distance (e.g. Road Transport)",VLOOKUP($H109,INDIRECT("Ref_EF_Vehicle_Distance"&amp;"_"&amp;$D109),IF($D109="UK",12,8),0),IF($G109="Weight Distance (e.g. Freight Transport)",VLOOKUP(VLOOKUP($H109,INDIRECT("Ref_EF_Weight_Distance"&amp;"_"&amp;$D109),8,0),INDIRECT("Ref_EF_Weight_Distance_CH4"&amp;"_"&amp;$D109),8,0),IF($G109="Custom Vehicle",VLOOKUP($H109,Tbl_vehical_Settings,7,0),IF($G109="Custom Fuel",VLOOKUP($M109,Tbl_Fuel_Settings,7,0),VLOOKUP($H109,INDIRECT("Ref_EF_Public_Transport"&amp;"_"&amp;$D109),12,0)))))))</f>
        <v>#REF!</v>
      </c>
      <c r="AH109" s="60" t="str">
        <f t="array" ref="AH109">INDEX(Ref_Master_Unit_Table,MATCH($W109,REF_To_Unit,0),MATCH('Reference - Lookup and Unit'!$A$11,Ref_From_Units,0))</f>
        <v>#REF!</v>
      </c>
      <c r="AI109" s="60" t="str">
        <f t="array" ref="AI109">INDEX(Ref_Master_Unit_Table,MATCH(IF(AND($D109="UK",$G109="Vehicle Distance (e.g. Road Transport)"),$L109,IF(ISBLANK($O109),$L109,$O109)),Ref_From_Units,0),MATCH($X109,REF_To_Unit,0))</f>
        <v>#N/A</v>
      </c>
      <c r="AJ109" s="60" t="str">
        <f t="array" ref="AJ109">INDEX(Ref_Master_Unit_Table,MATCH($Z109,REF_To_Unit,0),MATCH('Reference - Lookup and Unit'!$A$11,Ref_From_Units,0))</f>
        <v>#REF!</v>
      </c>
      <c r="AK109" s="60" t="str">
        <f t="array" ref="AK109">INDEX(Ref_Master_Unit_Table,MATCH(IF(AND($D109="UK",$G109="Vehicle Distance (e.g. Road Transport)"),$L109,IF(ISBLANK($O109),$L109,$O109)),Ref_From_Units,0),MATCH($AA109,REF_To_Unit,0))</f>
        <v>#N/A</v>
      </c>
      <c r="AL109" s="60" t="str">
        <f t="array" ref="AL109">INDEX(Ref_Master_Unit_Table,MATCH($AC109,REF_To_Unit,0),MATCH('Reference - Lookup and Unit'!$A$11,Ref_From_Units,0))</f>
        <v>#REF!</v>
      </c>
      <c r="AM109" s="60" t="str">
        <f t="array" ref="AM109">INDEX(Ref_Master_Unit_Table,MATCH(IF(OR($G109="Fuel Use",$G109="Custom Fuel"),$O109,$L109),Ref_From_Units,0),MATCH($AD109,REF_To_Unit,0))</f>
        <v>#N/A</v>
      </c>
      <c r="AN109" s="60" t="str">
        <f t="array" ref="AN109">INDEX(Ref_Master_Unit_Table,MATCH($AF109,REF_To_Unit,0),MATCH('Reference - Lookup and Unit'!$A$11,Ref_From_Units,0))</f>
        <v>#REF!</v>
      </c>
      <c r="AO109" s="60" t="str">
        <f t="array" ref="AO109">INDEX(Ref_Master_Unit_Table,MATCH(IF(OR($G109="Fuel Use",$G109="Custom Fuel"),$O109,$L109),Ref_From_Units,0),MATCH($AD109,REF_To_Unit,0))</f>
        <v>#N/A</v>
      </c>
      <c r="AP109" s="60" t="str">
        <f>VLOOKUP("CO2",INDIRECT(IF(Setting_IPCC_GWP_VERSION="1995 IPCC Second Assessment Report (SAR)","Ref_EF_IPCC_GWP_95",IF(Setting_IPCC_GWP_VERSION="2001 IPCC Third Assessment Report (TAR)","Ref_EF_IPCC_GWP_2001","Ref_EF_IPCC_GWP_2007"))),2,0)</f>
        <v>1.0000000000</v>
      </c>
      <c r="AQ109"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09"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09" s="61" t="str">
        <f>VLOOKUP("Biofuel CO2",INDIRECT(IF(Setting_IPCC_GWP_VERSION="1995 IPCC Second Assessment Report (SAR)","Ref_EF_IPCC_GWP_95",IF(Setting_IPCC_GWP_VERSION="2001 IPCC Third Assessment Report (TAR)","Ref_EF_IPCC_GWP_2001","Ref_EF_IPCC_GWP_2007"))),2,0)</f>
        <v>1.0000000000</v>
      </c>
      <c r="AT109" s="62" t="str">
        <f t="shared" si="6"/>
        <v>Ref_DD_vehicle_Passenger_</v>
      </c>
      <c r="AU109" s="62" t="str">
        <f t="shared" si="7"/>
        <v>#REF!</v>
      </c>
      <c r="AV109" s="62" t="str">
        <f t="shared" si="8"/>
        <v>#REF!</v>
      </c>
      <c r="AW109" s="62" t="str">
        <f t="shared" si="9"/>
        <v>#REF!</v>
      </c>
      <c r="AX109" s="62" t="str">
        <f t="shared" si="10"/>
        <v>#REF!</v>
      </c>
      <c r="AY109" s="62" t="str">
        <f t="shared" si="11"/>
        <v>FALSE</v>
      </c>
      <c r="AZ109" s="62" t="str">
        <f t="shared" si="12"/>
        <v/>
      </c>
      <c r="BA109" s="62" t="str">
        <f t="shared" si="13"/>
        <v/>
      </c>
      <c r="BB109" s="62" t="str">
        <f t="shared" si="14"/>
        <v/>
      </c>
      <c r="BC109" s="62" t="str">
        <f t="shared" si="15"/>
        <v/>
      </c>
      <c r="BD109" s="62" t="str">
        <f t="shared" si="16"/>
        <v/>
      </c>
      <c r="BE109" s="62" t="str">
        <f t="shared" si="17"/>
        <v/>
      </c>
      <c r="BF109" s="62" t="str">
        <f t="shared" si="18"/>
        <v/>
      </c>
      <c r="BG109" s="62" t="str">
        <f t="shared" si="19"/>
        <v/>
      </c>
      <c r="BH109" s="62" t="str">
        <f t="shared" si="20"/>
        <v/>
      </c>
      <c r="BI109" s="62" t="str">
        <f t="shared" si="21"/>
        <v/>
      </c>
      <c r="BJ109" s="62" t="str">
        <f t="shared" si="22"/>
        <v/>
      </c>
      <c r="BK109" s="62" t="str">
        <f t="shared" si="23"/>
        <v/>
      </c>
      <c r="BL109" s="62" t="str">
        <f t="shared" si="24"/>
        <v/>
      </c>
      <c r="BM109" s="63" t="str">
        <f t="shared" si="25"/>
        <v/>
      </c>
      <c r="BN109" s="62" t="str">
        <f t="shared" si="26"/>
        <v/>
      </c>
      <c r="BO109" s="62" t="str">
        <f t="shared" si="27"/>
        <v/>
      </c>
      <c r="BP109" s="62" t="str">
        <f t="shared" si="28"/>
        <v/>
      </c>
      <c r="BQ109" s="62" t="str">
        <f t="shared" si="29"/>
        <v/>
      </c>
      <c r="BR109" s="62" t="str">
        <f t="shared" si="30"/>
        <v/>
      </c>
      <c r="BS109" s="62" t="str">
        <f t="shared" si="31"/>
        <v/>
      </c>
      <c r="BT109" s="62" t="str">
        <f t="shared" si="32"/>
        <v/>
      </c>
      <c r="BU109" s="62" t="str">
        <f t="shared" si="33"/>
        <v/>
      </c>
      <c r="BV109" s="62" t="str">
        <f t="shared" si="34"/>
        <v/>
      </c>
      <c r="BW109" s="62" t="str">
        <f t="shared" si="35"/>
        <v/>
      </c>
      <c r="BX109" s="62" t="str">
        <f t="shared" si="36"/>
        <v/>
      </c>
      <c r="BY109" s="62" t="str">
        <f t="shared" si="37"/>
        <v/>
      </c>
      <c r="BZ109" s="62" t="str">
        <f t="shared" si="38"/>
        <v/>
      </c>
      <c r="CA109" s="62" t="str">
        <f t="shared" si="39"/>
        <v/>
      </c>
      <c r="CB109" s="62" t="str">
        <f t="shared" si="40"/>
        <v/>
      </c>
      <c r="CC109" s="62" t="str">
        <f t="shared" si="41"/>
        <v/>
      </c>
      <c r="CD109" s="62" t="str">
        <f t="shared" si="42"/>
        <v/>
      </c>
      <c r="CE109" s="62" t="str">
        <f t="shared" si="43"/>
        <v/>
      </c>
      <c r="CF109" s="62" t="str">
        <f t="shared" si="44"/>
        <v/>
      </c>
      <c r="CG109" s="62" t="str">
        <f t="shared" si="45"/>
        <v/>
      </c>
      <c r="CH109" s="62" t="str">
        <f t="shared" si="46"/>
        <v/>
      </c>
      <c r="CI109" s="62" t="str">
        <f t="shared" si="47"/>
        <v/>
      </c>
      <c r="CJ109" s="62" t="str">
        <f t="shared" si="48"/>
        <v/>
      </c>
      <c r="CK109" s="62" t="str">
        <f t="shared" si="49"/>
        <v/>
      </c>
      <c r="CL109" s="62" t="str">
        <f t="shared" si="50"/>
        <v/>
      </c>
      <c r="CM109" s="62" t="str">
        <f t="shared" si="51"/>
        <v/>
      </c>
      <c r="CN109" s="62" t="str">
        <f t="shared" si="52"/>
        <v/>
      </c>
      <c r="CO109" s="62" t="str">
        <f t="shared" si="53"/>
        <v/>
      </c>
      <c r="CP109" s="64" t="str">
        <f t="shared" si="54"/>
        <v>Ref_DD_DistanceUnit</v>
      </c>
      <c r="CQ109" s="62" t="str">
        <f t="shared" si="55"/>
        <v/>
      </c>
      <c r="CR109" s="64" t="str">
        <f t="shared" si="56"/>
        <v/>
      </c>
      <c r="CS109" s="65"/>
      <c r="CT109" s="8"/>
      <c r="CU109" s="8"/>
      <c r="CV109" s="8"/>
      <c r="CW109" s="8"/>
      <c r="CX109" s="8"/>
      <c r="CY109" s="8"/>
      <c r="CZ109" s="8"/>
      <c r="DA109" s="8"/>
      <c r="DB109" s="8"/>
      <c r="DC109" s="8"/>
      <c r="DD109" s="8"/>
      <c r="DE109" s="8"/>
      <c r="DF109" s="8"/>
      <c r="DG109" s="8"/>
      <c r="DH109" s="8"/>
      <c r="DI109" s="8"/>
      <c r="DJ109" s="8"/>
      <c r="DK109" s="8"/>
      <c r="DL109" s="8"/>
    </row>
    <row r="110" ht="18.0" customHeight="1">
      <c r="A110" s="8"/>
      <c r="B110" s="102"/>
      <c r="C110" s="103"/>
      <c r="D110" s="103"/>
      <c r="E110" s="103"/>
      <c r="F110" s="103"/>
      <c r="G110" s="103"/>
      <c r="H110" s="103"/>
      <c r="I110" s="90"/>
      <c r="J110" s="104"/>
      <c r="K110" s="104"/>
      <c r="L110" s="103"/>
      <c r="M110" s="103"/>
      <c r="N110" s="104"/>
      <c r="O110" s="103"/>
      <c r="P110" s="105"/>
      <c r="Q110" s="92" t="str">
        <f t="shared" si="1"/>
        <v/>
      </c>
      <c r="R110" s="92" t="str">
        <f t="shared" si="2"/>
        <v/>
      </c>
      <c r="S110" s="92" t="str">
        <f t="shared" si="3"/>
        <v/>
      </c>
      <c r="T110" s="92" t="str">
        <f t="shared" si="4"/>
        <v>0</v>
      </c>
      <c r="U110" s="93" t="str">
        <f t="shared" si="5"/>
        <v/>
      </c>
      <c r="V110" s="84" t="str">
        <f>IF(OR($G110="Fuel Use",$G110="Fuel Use and Vehicle Distance"),VLOOKUP($M110,INDIRECT("Ref_EF_ByFuel"&amp;"_"&amp;$D110),3,0),IF(AND($G110="Vehicle Distance (e.g. Road Transport)",$D110="UK"),VLOOKUP($H110,Ref_EF_Vehicle_Distance_UK,3,0),IF(AND($G110="Vehicle Distance (e.g. Road Transport)",OR($D110="US",$D110="Other")),VLOOKUP($H110,INDIRECT("Ref_EF_Vehicle_Distance"&amp;"_"&amp;$D110),15,0),IF(AND($G110="Vehicle Distance (e.g. Road Transport)",ISBLANK($N110),ISBLANK($O110)),VLOOKUP($H110,INDIRECT("Ref_EF_Vehicle_Distance"&amp;"_"&amp;$D110),15,0),IF($G110="Weight Distance (e.g. Freight Transport)",VLOOKUP($H110,INDIRECT("Ref_EF_Weight_Distance"&amp;"_"&amp;$D110),3,0),IF($G110="Custom Vehicle",VLOOKUP($H110,Tbl_vehical_Settings,2,0),IF($G110="Custom Fuel",VLOOKUP($M110,Tbl_Fuel_Settings,2,0),$AU110)))))))</f>
        <v>#REF!</v>
      </c>
      <c r="W110" s="84" t="str">
        <f>IF(OR($G110="Fuel Use",$G110="Fuel Use and Vehicle Distance"),VLOOKUP($M110,INDIRECT("Ref_EF_ByFuel"&amp;"_"&amp;$D110),5,0),IF(AND($G110="Vehicle Distance (e.g. Road Transport)",$D110="UK"),VLOOKUP($H110,Ref_EF_Vehicle_Distance_UK,5,0),IF(AND($G110="Vehicle Distance (e.g. Road Transport)",OR($D110="US",$D110="Other")),VLOOKUP($H110,INDIRECT("Ref_EF_Vehicle_Distance"&amp;"_"&amp;$D110),17,0),IF(AND($G110="Vehicle Distance (e.g. Road Transport)",ISBLANK($N110),ISBLANK($O110)),VLOOKUP($H110,INDIRECT("Ref_EF_Vehicle_Distance"&amp;"_"&amp;$D110),17,0),IF($G110="Weight Distance (e.g. Freight Transport)",VLOOKUP($H110,INDIRECT("Ref_EF_Weight_Distance"&amp;"_"&amp;$D110),5,0),IF($G110="Custom Vehicle",VLOOKUP($H110,Tbl_vehical_Settings,6,0),IF($G110="Custom Fuel",VLOOKUP($M110,Tbl_Fuel_Settings,6,0),$AV110)))))))</f>
        <v>#REF!</v>
      </c>
      <c r="X110" s="84" t="str">
        <f>IF(OR($G110="Fuel Use",$G110="Fuel Use and Vehicle Distance"),VLOOKUP($M110,INDIRECT("Ref_EF_ByFuel"&amp;"_"&amp;$D110),6,0),IF(AND($G110="Vehicle Distance (e.g. Road Transport)",$D110="UK"),VLOOKUP($H110,Ref_EF_Vehicle_Distance_UK,6,0),IF(AND($G110="Vehicle Distance (e.g. Road Transport)",OR($D110="US",$D110="Other")),VLOOKUP($H110,INDIRECT("Ref_EF_Vehicle_Distance"&amp;"_"&amp;$D110),18,0),IF(AND($G110="Vehicle Distance (e.g. Road Transport)",ISBLANK($N110),ISBLANK($O110)),VLOOKUP($H110,INDIRECT("Ref_EF_Vehicle_Distance"&amp;"_"&amp;$D110),18,0),IF($G110="Weight Distance (e.g. Freight Transport)",VLOOKUP($H110,INDIRECT("Ref_EF_Weight_Distance"&amp;"_"&amp;$D110),6,0),IF($G110="Custom Vehicle",VLOOKUP($H110,Tbl_vehical_Settings,7,0),IF($G110="Custom Fuel",VLOOKUP($M110,Tbl_Fuel_Settings,7,0),$AW110)))))))</f>
        <v>#REF!</v>
      </c>
      <c r="Y110" s="84" t="str">
        <f>IF(OR($G110="Fuel Use",$G110="Fuel Use and Vehicle Distance"),VLOOKUP($M110,INDIRECT("Ref_EF_ByFuel"&amp;"_"&amp;$D110),4,0),IF(AND($G110="Vehicle Distance (e.g. Road Transport)",$D110="UK"),VLOOKUP($H110,Ref_EF_Vehicle_Distance_UK,4,0),IF(AND($G110="Vehicle Distance (e.g. Road Transport)",OR($D110="US",$D110="Other")),VLOOKUP($H110,INDIRECT("Ref_EF_Vehicle_Distance"&amp;"_"&amp;$D110),16,0),IF(AND($G110="Vehicle Distance (e.g. Road Transport)",ISBLANK($N110),ISBLANK($O110)),VLOOKUP($H110,INDIRECT("Ref_EF_Vehicle_Distance"&amp;"_"&amp;$D110),16,0),IF($G110="Weight Distance (e.g. Freight Transport)",VLOOKUP($H110,INDIRECT("Ref_EF_Weight_Distance"&amp;"_"&amp;$D110),4,0),IF($G110="Custom Vehicle",VLOOKUP($H110,Tbl_vehical_Settings,5,0),IF($G110="Custom Fuel",VLOOKUP($M110,Tbl_Fuel_Settings,5,0),$AX110)))))))</f>
        <v>#REF!</v>
      </c>
      <c r="Z110" s="84" t="str">
        <f>IF(OR($G110="Fuel Use",$G110="Fuel Use and Vehicle Distance"),VLOOKUP($M110,INDIRECT("Ref_EF_ByFuel"&amp;"_"&amp;$D110),5,0),IF(AND($G110="Vehicle Distance (e.g. Road Transport)",$D110="UK"),VLOOKUP($H110,Ref_EF_Vehicle_Distance_UK,5,0),IF(AND($G110="Vehicle Distance (e.g. Road Transport)",OR($D110="US",$D110="Other")),VLOOKUP($H110,INDIRECT("Ref_EF_Vehicle_Distance"&amp;"_"&amp;$D110),17,0),IF(AND($G110="Vehicle Distance (e.g. Road Transport)",ISBLANK($N110),ISBLANK($O110)),VLOOKUP($H110,INDIRECT("Ref_EF_Vehicle_Distance"&amp;"_"&amp;$D110),17,0),IF($G110="Weight Distance (e.g. Freight Transport)",VLOOKUP($H110,INDIRECT("Ref_EF_Weight_Distance"&amp;"_"&amp;$D110),5,0),IF($G110="Custom Vehicle",VLOOKUP($H110,Tbl_vehical_Settings,6,0),IF($G110="Custom Fuel",VLOOKUP($M110,Tbl_Fuel_Settings,6,0),$AV110)))))))</f>
        <v>#REF!</v>
      </c>
      <c r="AA110" s="84" t="str">
        <f>IF(OR($G110="Fuel Use",$G110="Fuel Use and Vehicle Distance"),VLOOKUP($M110,INDIRECT("Ref_EF_ByFuel"&amp;"_"&amp;$D110),6,0),IF(AND($G110="Vehicle Distance (e.g. Road Transport)",$D110="UK"),VLOOKUP($H110,Ref_EF_Vehicle_Distance_UK,6,0),IF(AND($G110="Vehicle Distance (e.g. Road Transport)",OR($D110="US",$D110="Other")),VLOOKUP($H110,INDIRECT("Ref_EF_Vehicle_Distance"&amp;"_"&amp;$D110),18,0),IF(AND($G110="Vehicle Distance (e.g. Road Transport)",ISBLANK($N110),ISBLANK($O110)),VLOOKUP($H110,INDIRECT("Ref_EF_Vehicle_Distance"&amp;"_"&amp;$D110),18,0),IF($G110="Weight Distance (e.g. Freight Transport)",VLOOKUP($H110,INDIRECT("Ref_EF_Weight_Distance"&amp;"_"&amp;$D110),6,0),IF($G110="Custom Vehicle",VLOOKUP($H110,Tbl_vehical_Settings,7,0),IF($G110="Custom Fuel",VLOOKUP($M110,Tbl_Fuel_Settings,7,0),$AW110)))))))</f>
        <v>#REF!</v>
      </c>
      <c r="AB110" s="84" t="str">
        <f>IF($G110="Fuel Use",VLOOKUP($H110,INDIRECT("Ref_EF_ByFuel_CH4"&amp;"_"&amp;$D110),3,0),
IF($G110="Fuel Use and Vehicle Distance",VLOOKUP($H110,INDIRECT("Ref_EF_Vehicle_Distance"&amp;"_"&amp;$D110),3,0),IF($G110="Vehicle Distance (e.g. Road Transport)",VLOOKUP($H110,INDIRECT("Ref_EF_Vehicle_Distance"&amp;"_"&amp;$D110),IF($D110="UK",7,3),0),IF($G110="Weight Distance (e.g. Freight Transport)",VLOOKUP(VLOOKUP($H110,INDIRECT("Ref_EF_Weight_Distance"&amp;"_"&amp;$D110),8,0),INDIRECT("Ref_EF_Weight_Distance_CH4"&amp;"_"&amp;$D110),3,0),IF($G110="Custom Vehicle",VLOOKUP($H110,Tbl_vehical_Settings,3,0),IF($G110="Custom Fuel",VLOOKUP($M110,Tbl_Fuel_Settings,3,0),VLOOKUP($H110,INDIRECT("Ref_EF_Public_Transport"&amp;"_"&amp;$D110),7,0)))))))</f>
        <v>#REF!</v>
      </c>
      <c r="AC110" s="60" t="str">
        <f>IF($G110="Fuel Use",VLOOKUP($H110,INDIRECT("Ref_EF_ByFuel_CH4"&amp;"_"&amp;$D110),4,0),
IF($G110="Fuel Use and Vehicle Distance",VLOOKUP($H110,INDIRECT("Ref_EF_Vehicle_Distance"&amp;"_"&amp;$D110),4,0),IF($G110="Vehicle Distance (e.g. Road Transport)",VLOOKUP($H110,INDIRECT("Ref_EF_Vehicle_Distance"&amp;"_"&amp;$D110),IF($D110="UK",8,4),0),IF($G110="Weight Distance (e.g. Freight Transport)",VLOOKUP(VLOOKUP($H110,INDIRECT("Ref_EF_Weight_Distance"&amp;"_"&amp;$D110),8,0),INDIRECT("Ref_EF_Weight_Distance_CH4"&amp;"_"&amp;$D110),4,0),IF($G110="Custom Vehicle",VLOOKUP($H110,Tbl_vehical_Settings,6,0),IF($G110="Custom Fuel",VLOOKUP($M110,Tbl_Fuel_Settings,6,0),VLOOKUP($H110,INDIRECT("Ref_EF_Public_Transport"&amp;"_"&amp;$D110),8,0)))))))</f>
        <v>#REF!</v>
      </c>
      <c r="AD110" s="60" t="str">
        <f>IF($G110="Fuel Use",VLOOKUP($H110,INDIRECT("Ref_EF_ByFuel_CH4"&amp;"_"&amp;$D110),5,0),
IF($G110="Fuel Use and Vehicle Distance",VLOOKUP($H110,INDIRECT("Ref_EF_Vehicle_Distance"&amp;"_"&amp;$D110),5,0),IF($G110="Vehicle Distance (e.g. Road Transport)",VLOOKUP($H110,INDIRECT("Ref_EF_Vehicle_Distance"&amp;"_"&amp;$D110),IF($D110="UK",9,5),0),IF($G110="Weight Distance (e.g. Freight Transport)",VLOOKUP(VLOOKUP($H110,INDIRECT("Ref_EF_Weight_Distance"&amp;"_"&amp;$D110),8,0),INDIRECT("Ref_EF_Weight_Distance_CH4"&amp;"_"&amp;$D110),5,0),IF($G110="Custom Vehicle",VLOOKUP($H110,Tbl_vehical_Settings,7,0),IF($G110="Custom Fuel",VLOOKUP($M110,Tbl_Fuel_Settings,7,0),VLOOKUP($H110,INDIRECT("Ref_EF_Public_Transport"&amp;"_"&amp;$D110),9,0)))))))</f>
        <v>#REF!</v>
      </c>
      <c r="AE110" s="60" t="str">
        <f>IF($G110="Fuel Use",VLOOKUP($H110,INDIRECT("Ref_EF_ByFuel_CH4"&amp;"_"&amp;$D110),6,0),
IF($G110="Fuel Use and Vehicle Distance",VLOOKUP($H110,INDIRECT("Ref_EF_Vehicle_Distance"&amp;"_"&amp;$D110),6,0),IF($G110="Vehicle Distance (e.g. Road Transport)",VLOOKUP($H110,INDIRECT("Ref_EF_Vehicle_Distance"&amp;"_"&amp;$D110),IF($D110="UK",10,6),0),IF($G110="Weight Distance (e.g. Freight Transport)",VLOOKUP(VLOOKUP($H110,INDIRECT("Ref_EF_Weight_Distance"&amp;"_"&amp;$D110),8,0),INDIRECT("Ref_EF_Weight_Distance_CH4"&amp;"_"&amp;$D110),6,0),IF($G110="Custom Vehicle",VLOOKUP($H110,Tbl_vehical_Settings,4,0),IF($G110="Custom Fuel",VLOOKUP($M110,Tbl_Fuel_Settings,4,0),VLOOKUP($H110,INDIRECT("Ref_EF_Public_Transport"&amp;"_"&amp;$D110),10,0)))))))</f>
        <v>#REF!</v>
      </c>
      <c r="AF110" s="60" t="str">
        <f>IF($G110="Fuel Use",VLOOKUP($H110,INDIRECT("Ref_EF_ByFuel_CH4"&amp;"_"&amp;$D110),7,0),
IF($G110="Fuel Use and Vehicle Distance",VLOOKUP($H110,INDIRECT("Ref_EF_Vehicle_Distance"&amp;"_"&amp;$D110),7,0),IF($G110="Vehicle Distance (e.g. Road Transport)",VLOOKUP($H110,INDIRECT("Ref_EF_Vehicle_Distance"&amp;"_"&amp;$D110),IF($D110="UK",11,7),0),IF($G110="Weight Distance (e.g. Freight Transport)",VLOOKUP(VLOOKUP($H110,INDIRECT("Ref_EF_Weight_Distance"&amp;"_"&amp;$D110),8,0),INDIRECT("Ref_EF_Weight_Distance_CH4"&amp;"_"&amp;$D110),7,0),IF($G110="Custom Vehicle",VLOOKUP($H110,Tbl_vehical_Settings,6,0),IF($G110="Custom Fuel",VLOOKUP($M110,Tbl_Fuel_Settings,6,0),VLOOKUP($H110,INDIRECT("Ref_EF_Public_Transport"&amp;"_"&amp;$D110),11,0)))))))</f>
        <v>#REF!</v>
      </c>
      <c r="AG110" s="60" t="str">
        <f>IF($G110="Fuel Use",VLOOKUP($H110,INDIRECT("Ref_EF_ByFuel_CH4"&amp;"_"&amp;$D110),8,0),
IF($G110="Fuel Use and Vehicle Distance",VLOOKUP($H110,INDIRECT("Ref_EF_Vehicle_Distance"&amp;"_"&amp;$D110),8,0),IF($G110="Vehicle Distance (e.g. Road Transport)",VLOOKUP($H110,INDIRECT("Ref_EF_Vehicle_Distance"&amp;"_"&amp;$D110),IF($D110="UK",12,8),0),IF($G110="Weight Distance (e.g. Freight Transport)",VLOOKUP(VLOOKUP($H110,INDIRECT("Ref_EF_Weight_Distance"&amp;"_"&amp;$D110),8,0),INDIRECT("Ref_EF_Weight_Distance_CH4"&amp;"_"&amp;$D110),8,0),IF($G110="Custom Vehicle",VLOOKUP($H110,Tbl_vehical_Settings,7,0),IF($G110="Custom Fuel",VLOOKUP($M110,Tbl_Fuel_Settings,7,0),VLOOKUP($H110,INDIRECT("Ref_EF_Public_Transport"&amp;"_"&amp;$D110),12,0)))))))</f>
        <v>#REF!</v>
      </c>
      <c r="AH110" s="60" t="str">
        <f t="array" ref="AH110">INDEX(Ref_Master_Unit_Table,MATCH($W110,REF_To_Unit,0),MATCH('Reference - Lookup and Unit'!$A$11,Ref_From_Units,0))</f>
        <v>#REF!</v>
      </c>
      <c r="AI110" s="60" t="str">
        <f t="array" ref="AI110">INDEX(Ref_Master_Unit_Table,MATCH(IF(AND($D110="UK",$G110="Vehicle Distance (e.g. Road Transport)"),$L110,IF(ISBLANK($O110),$L110,$O110)),Ref_From_Units,0),MATCH($X110,REF_To_Unit,0))</f>
        <v>#N/A</v>
      </c>
      <c r="AJ110" s="60" t="str">
        <f t="array" ref="AJ110">INDEX(Ref_Master_Unit_Table,MATCH($Z110,REF_To_Unit,0),MATCH('Reference - Lookup and Unit'!$A$11,Ref_From_Units,0))</f>
        <v>#REF!</v>
      </c>
      <c r="AK110" s="60" t="str">
        <f t="array" ref="AK110">INDEX(Ref_Master_Unit_Table,MATCH(IF(AND($D110="UK",$G110="Vehicle Distance (e.g. Road Transport)"),$L110,IF(ISBLANK($O110),$L110,$O110)),Ref_From_Units,0),MATCH($AA110,REF_To_Unit,0))</f>
        <v>#N/A</v>
      </c>
      <c r="AL110" s="60" t="str">
        <f t="array" ref="AL110">INDEX(Ref_Master_Unit_Table,MATCH($AC110,REF_To_Unit,0),MATCH('Reference - Lookup and Unit'!$A$11,Ref_From_Units,0))</f>
        <v>#REF!</v>
      </c>
      <c r="AM110" s="60" t="str">
        <f t="array" ref="AM110">INDEX(Ref_Master_Unit_Table,MATCH(IF(OR($G110="Fuel Use",$G110="Custom Fuel"),$O110,$L110),Ref_From_Units,0),MATCH($AD110,REF_To_Unit,0))</f>
        <v>#N/A</v>
      </c>
      <c r="AN110" s="60" t="str">
        <f t="array" ref="AN110">INDEX(Ref_Master_Unit_Table,MATCH($AF110,REF_To_Unit,0),MATCH('Reference - Lookup and Unit'!$A$11,Ref_From_Units,0))</f>
        <v>#REF!</v>
      </c>
      <c r="AO110" s="60" t="str">
        <f t="array" ref="AO110">INDEX(Ref_Master_Unit_Table,MATCH(IF(OR($G110="Fuel Use",$G110="Custom Fuel"),$O110,$L110),Ref_From_Units,0),MATCH($AD110,REF_To_Unit,0))</f>
        <v>#N/A</v>
      </c>
      <c r="AP110" s="60" t="str">
        <f>VLOOKUP("CO2",INDIRECT(IF(Setting_IPCC_GWP_VERSION="1995 IPCC Second Assessment Report (SAR)","Ref_EF_IPCC_GWP_95",IF(Setting_IPCC_GWP_VERSION="2001 IPCC Third Assessment Report (TAR)","Ref_EF_IPCC_GWP_2001","Ref_EF_IPCC_GWP_2007"))),2,0)</f>
        <v>1.0000000000</v>
      </c>
      <c r="AQ110" s="61" t="str">
        <f>VLOOKUP("CH4",INDIRECT(IF(Setting_IPCC_GWP_VERSION="1995 IPCC Second Assessment Report (SAR)","Ref_EF_IPCC_GWP_95",IF(Setting_IPCC_GWP_VERSION="2001 IPCC Third Assessment Report (TAR)","Ref_EF_IPCC_GWP_2001",IF(Setting_IPCC_GWP_VERSION="2007 IPCC Fourth Assessment Report","Ref_EF_IPCC_GWP_2007","Ref_EF_IPCC_GWP_2014")))),2,0)</f>
        <v>28.0000000000</v>
      </c>
      <c r="AR110" s="61" t="str">
        <f>VLOOKUP("N2O",INDIRECT(IF(Setting_IPCC_GWP_VERSION="1995 IPCC Second Assessment Report (SAR)","Ref_EF_IPCC_GWP_95",IF(Setting_IPCC_GWP_VERSION="2001 IPCC Third Assessment Report (TAR)","Ref_EF_IPCC_GWP_2001", IF(Setting_IPCC_GWP_VERSION="2007 IPCC Fourth Assessment Report","Ref_EF_IPCC_GWP_2007","Ref_EF_IPCC_GWP_2014")))),2,0)</f>
        <v>265.0000000000</v>
      </c>
      <c r="AS110" s="61" t="str">
        <f>VLOOKUP("Biofuel CO2",INDIRECT(IF(Setting_IPCC_GWP_VERSION="1995 IPCC Second Assessment Report (SAR)","Ref_EF_IPCC_GWP_95",IF(Setting_IPCC_GWP_VERSION="2001 IPCC Third Assessment Report (TAR)","Ref_EF_IPCC_GWP_2001","Ref_EF_IPCC_GWP_2007"))),2,0)</f>
        <v>1.0000000000</v>
      </c>
      <c r="AT110" s="62" t="str">
        <f t="shared" si="6"/>
        <v>Ref_DD_vehicle_Passenger_</v>
      </c>
      <c r="AU110" s="62" t="str">
        <f t="shared" si="7"/>
        <v>#REF!</v>
      </c>
      <c r="AV110" s="62" t="str">
        <f t="shared" si="8"/>
        <v>#REF!</v>
      </c>
      <c r="AW110" s="62" t="str">
        <f t="shared" si="9"/>
        <v>#REF!</v>
      </c>
      <c r="AX110" s="62" t="str">
        <f t="shared" si="10"/>
        <v>#REF!</v>
      </c>
      <c r="AY110" s="62" t="str">
        <f t="shared" si="11"/>
        <v>FALSE</v>
      </c>
      <c r="AZ110" s="62" t="str">
        <f t="shared" si="12"/>
        <v/>
      </c>
      <c r="BA110" s="62" t="str">
        <f t="shared" si="13"/>
        <v/>
      </c>
      <c r="BB110" s="62" t="str">
        <f t="shared" si="14"/>
        <v/>
      </c>
      <c r="BC110" s="62" t="str">
        <f t="shared" si="15"/>
        <v/>
      </c>
      <c r="BD110" s="62" t="str">
        <f t="shared" si="16"/>
        <v/>
      </c>
      <c r="BE110" s="62" t="str">
        <f t="shared" si="17"/>
        <v/>
      </c>
      <c r="BF110" s="62" t="str">
        <f t="shared" si="18"/>
        <v/>
      </c>
      <c r="BG110" s="62" t="str">
        <f t="shared" si="19"/>
        <v/>
      </c>
      <c r="BH110" s="62" t="str">
        <f t="shared" si="20"/>
        <v/>
      </c>
      <c r="BI110" s="62" t="str">
        <f t="shared" si="21"/>
        <v/>
      </c>
      <c r="BJ110" s="62" t="str">
        <f t="shared" si="22"/>
        <v/>
      </c>
      <c r="BK110" s="62" t="str">
        <f t="shared" si="23"/>
        <v/>
      </c>
      <c r="BL110" s="62" t="str">
        <f t="shared" si="24"/>
        <v/>
      </c>
      <c r="BM110" s="63" t="str">
        <f t="shared" si="25"/>
        <v/>
      </c>
      <c r="BN110" s="62" t="str">
        <f t="shared" si="26"/>
        <v/>
      </c>
      <c r="BO110" s="62" t="str">
        <f t="shared" si="27"/>
        <v/>
      </c>
      <c r="BP110" s="62" t="str">
        <f t="shared" si="28"/>
        <v/>
      </c>
      <c r="BQ110" s="62" t="str">
        <f t="shared" si="29"/>
        <v/>
      </c>
      <c r="BR110" s="62" t="str">
        <f t="shared" si="30"/>
        <v/>
      </c>
      <c r="BS110" s="62" t="str">
        <f t="shared" si="31"/>
        <v/>
      </c>
      <c r="BT110" s="62" t="str">
        <f t="shared" si="32"/>
        <v/>
      </c>
      <c r="BU110" s="62" t="str">
        <f t="shared" si="33"/>
        <v/>
      </c>
      <c r="BV110" s="62" t="str">
        <f t="shared" si="34"/>
        <v/>
      </c>
      <c r="BW110" s="62" t="str">
        <f t="shared" si="35"/>
        <v/>
      </c>
      <c r="BX110" s="62" t="str">
        <f t="shared" si="36"/>
        <v/>
      </c>
      <c r="BY110" s="62" t="str">
        <f t="shared" si="37"/>
        <v/>
      </c>
      <c r="BZ110" s="62" t="str">
        <f t="shared" si="38"/>
        <v/>
      </c>
      <c r="CA110" s="62" t="str">
        <f t="shared" si="39"/>
        <v/>
      </c>
      <c r="CB110" s="62" t="str">
        <f t="shared" si="40"/>
        <v/>
      </c>
      <c r="CC110" s="62" t="str">
        <f t="shared" si="41"/>
        <v/>
      </c>
      <c r="CD110" s="62" t="str">
        <f t="shared" si="42"/>
        <v/>
      </c>
      <c r="CE110" s="62" t="str">
        <f t="shared" si="43"/>
        <v/>
      </c>
      <c r="CF110" s="62" t="str">
        <f t="shared" si="44"/>
        <v/>
      </c>
      <c r="CG110" s="62" t="str">
        <f t="shared" si="45"/>
        <v/>
      </c>
      <c r="CH110" s="62" t="str">
        <f t="shared" si="46"/>
        <v/>
      </c>
      <c r="CI110" s="62" t="str">
        <f t="shared" si="47"/>
        <v/>
      </c>
      <c r="CJ110" s="62" t="str">
        <f t="shared" si="48"/>
        <v/>
      </c>
      <c r="CK110" s="62" t="str">
        <f t="shared" si="49"/>
        <v/>
      </c>
      <c r="CL110" s="62" t="str">
        <f t="shared" si="50"/>
        <v/>
      </c>
      <c r="CM110" s="62" t="str">
        <f t="shared" si="51"/>
        <v/>
      </c>
      <c r="CN110" s="62" t="str">
        <f t="shared" si="52"/>
        <v/>
      </c>
      <c r="CO110" s="62" t="str">
        <f t="shared" si="53"/>
        <v/>
      </c>
      <c r="CP110" s="64" t="str">
        <f t="shared" si="54"/>
        <v>Ref_DD_DistanceUnit</v>
      </c>
      <c r="CQ110" s="62" t="str">
        <f t="shared" si="55"/>
        <v/>
      </c>
      <c r="CR110" s="64" t="str">
        <f t="shared" si="56"/>
        <v/>
      </c>
      <c r="CS110" s="65"/>
      <c r="CT110" s="8"/>
      <c r="CU110" s="8"/>
      <c r="CV110" s="8"/>
      <c r="CW110" s="8"/>
      <c r="CX110" s="8"/>
      <c r="CY110" s="8"/>
      <c r="CZ110" s="8"/>
      <c r="DA110" s="8"/>
      <c r="DB110" s="8"/>
      <c r="DC110" s="8"/>
      <c r="DD110" s="8"/>
      <c r="DE110" s="8"/>
      <c r="DF110" s="8"/>
      <c r="DG110" s="8"/>
      <c r="DH110" s="8"/>
      <c r="DI110" s="8"/>
      <c r="DJ110" s="8"/>
      <c r="DK110" s="8"/>
      <c r="DL110" s="8"/>
    </row>
    <row r="111" ht="29.25" customHeight="1">
      <c r="A111" s="106"/>
      <c r="B111" s="9" t="s">
        <v>94</v>
      </c>
      <c r="C111" s="106"/>
      <c r="D111" s="106"/>
      <c r="E111" s="106"/>
      <c r="F111" s="106"/>
      <c r="G111" s="106"/>
      <c r="H111" s="106"/>
      <c r="I111" s="107"/>
      <c r="J111" s="106"/>
      <c r="K111" s="106"/>
      <c r="L111" s="106"/>
      <c r="M111" s="106"/>
      <c r="N111" s="106"/>
      <c r="O111" s="106"/>
      <c r="P111" s="108" t="s">
        <v>95</v>
      </c>
      <c r="Q111" s="109" t="str">
        <f t="shared" ref="Q111:U111" si="57">SUM(Q11:Q110)</f>
        <v>0</v>
      </c>
      <c r="R111" s="110" t="str">
        <f t="shared" si="57"/>
        <v>0</v>
      </c>
      <c r="S111" s="110" t="str">
        <f t="shared" si="57"/>
        <v>0</v>
      </c>
      <c r="T111" s="110" t="str">
        <f t="shared" si="57"/>
        <v>0</v>
      </c>
      <c r="U111" s="111" t="str">
        <f t="shared" si="57"/>
        <v>0</v>
      </c>
      <c r="V111" s="112"/>
      <c r="W111" s="112"/>
      <c r="X111" s="112"/>
      <c r="Y111" s="112"/>
      <c r="Z111" s="112"/>
      <c r="AA111" s="112"/>
      <c r="AB111" s="112"/>
      <c r="AC111" s="112"/>
      <c r="AD111" s="112"/>
      <c r="AE111" s="112"/>
      <c r="AF111" s="112"/>
      <c r="AG111" s="112"/>
      <c r="AH111" s="112"/>
      <c r="AI111" s="112"/>
      <c r="AJ111" s="112"/>
      <c r="AK111" s="112"/>
      <c r="AL111" s="112"/>
      <c r="AM111" s="112"/>
      <c r="AN111" s="112"/>
      <c r="AO111" s="112"/>
      <c r="AP111" s="112"/>
      <c r="AQ111" s="113"/>
      <c r="AR111" s="113"/>
      <c r="AS111" s="113"/>
      <c r="AT111" s="114"/>
      <c r="AU111" s="114"/>
      <c r="AV111" s="114"/>
      <c r="AW111" s="114"/>
      <c r="AX111" s="114"/>
      <c r="AY111" s="114"/>
      <c r="AZ111" s="114" t="str">
        <f t="shared" ref="AZ111:CO111" si="58">SUM(AZ11:AZ110)</f>
        <v>0</v>
      </c>
      <c r="BA111" s="114" t="str">
        <f t="shared" si="58"/>
        <v>0</v>
      </c>
      <c r="BB111" s="114" t="str">
        <f t="shared" si="58"/>
        <v>0</v>
      </c>
      <c r="BC111" s="114" t="str">
        <f t="shared" si="58"/>
        <v>0</v>
      </c>
      <c r="BD111" s="114" t="str">
        <f t="shared" si="58"/>
        <v>0</v>
      </c>
      <c r="BE111" s="114" t="str">
        <f t="shared" si="58"/>
        <v>0</v>
      </c>
      <c r="BF111" s="114" t="str">
        <f t="shared" si="58"/>
        <v>0</v>
      </c>
      <c r="BG111" s="114" t="str">
        <f t="shared" si="58"/>
        <v>0</v>
      </c>
      <c r="BH111" s="114" t="str">
        <f t="shared" si="58"/>
        <v>0</v>
      </c>
      <c r="BI111" s="114" t="str">
        <f t="shared" si="58"/>
        <v>0</v>
      </c>
      <c r="BJ111" s="114" t="str">
        <f t="shared" si="58"/>
        <v>0</v>
      </c>
      <c r="BK111" s="114" t="str">
        <f t="shared" si="58"/>
        <v>0</v>
      </c>
      <c r="BL111" s="114" t="str">
        <f t="shared" si="58"/>
        <v>0</v>
      </c>
      <c r="BM111" s="115" t="str">
        <f t="shared" si="58"/>
        <v>0</v>
      </c>
      <c r="BN111" s="114" t="str">
        <f t="shared" si="58"/>
        <v>0</v>
      </c>
      <c r="BO111" s="114" t="str">
        <f t="shared" si="58"/>
        <v>0</v>
      </c>
      <c r="BP111" s="114" t="str">
        <f t="shared" si="58"/>
        <v>0</v>
      </c>
      <c r="BQ111" s="114" t="str">
        <f t="shared" si="58"/>
        <v>0</v>
      </c>
      <c r="BR111" s="114" t="str">
        <f t="shared" si="58"/>
        <v>0</v>
      </c>
      <c r="BS111" s="114" t="str">
        <f t="shared" si="58"/>
        <v>0</v>
      </c>
      <c r="BT111" s="114" t="str">
        <f t="shared" si="58"/>
        <v>0</v>
      </c>
      <c r="BU111" s="114" t="str">
        <f t="shared" si="58"/>
        <v>0</v>
      </c>
      <c r="BV111" s="114" t="str">
        <f t="shared" si="58"/>
        <v>0</v>
      </c>
      <c r="BW111" s="114" t="str">
        <f t="shared" si="58"/>
        <v>0</v>
      </c>
      <c r="BX111" s="114" t="str">
        <f t="shared" si="58"/>
        <v>0</v>
      </c>
      <c r="BY111" s="114" t="str">
        <f t="shared" si="58"/>
        <v>0</v>
      </c>
      <c r="BZ111" s="114" t="str">
        <f t="shared" si="58"/>
        <v>0</v>
      </c>
      <c r="CA111" s="114" t="str">
        <f t="shared" si="58"/>
        <v>0</v>
      </c>
      <c r="CB111" s="114" t="str">
        <f t="shared" si="58"/>
        <v>0</v>
      </c>
      <c r="CC111" s="114" t="str">
        <f t="shared" si="58"/>
        <v>0</v>
      </c>
      <c r="CD111" s="114" t="str">
        <f t="shared" si="58"/>
        <v>0</v>
      </c>
      <c r="CE111" s="114" t="str">
        <f t="shared" si="58"/>
        <v>0</v>
      </c>
      <c r="CF111" s="114" t="str">
        <f t="shared" si="58"/>
        <v>0</v>
      </c>
      <c r="CG111" s="114" t="str">
        <f t="shared" si="58"/>
        <v>0</v>
      </c>
      <c r="CH111" s="114" t="str">
        <f t="shared" si="58"/>
        <v>0</v>
      </c>
      <c r="CI111" s="114" t="str">
        <f t="shared" si="58"/>
        <v>0</v>
      </c>
      <c r="CJ111" s="114" t="str">
        <f t="shared" si="58"/>
        <v>0</v>
      </c>
      <c r="CK111" s="114" t="str">
        <f t="shared" si="58"/>
        <v>0</v>
      </c>
      <c r="CL111" s="114" t="str">
        <f t="shared" si="58"/>
        <v>0</v>
      </c>
      <c r="CM111" s="114" t="str">
        <f t="shared" si="58"/>
        <v>0</v>
      </c>
      <c r="CN111" s="114" t="str">
        <f t="shared" si="58"/>
        <v>0</v>
      </c>
      <c r="CO111" s="114" t="str">
        <f t="shared" si="58"/>
        <v>0</v>
      </c>
      <c r="CP111" s="114"/>
      <c r="CQ111" s="106"/>
      <c r="CR111" s="106"/>
      <c r="CS111" s="106"/>
      <c r="CT111" s="106"/>
      <c r="CU111" s="106"/>
      <c r="CV111" s="106"/>
      <c r="CW111" s="106"/>
      <c r="CX111" s="106"/>
      <c r="CY111" s="106"/>
      <c r="CZ111" s="106"/>
      <c r="DA111" s="106"/>
      <c r="DB111" s="106"/>
      <c r="DC111" s="106"/>
      <c r="DD111" s="106"/>
      <c r="DE111" s="106"/>
      <c r="DF111" s="106"/>
      <c r="DG111" s="106"/>
      <c r="DH111" s="106"/>
      <c r="DI111" s="106"/>
      <c r="DJ111" s="106"/>
      <c r="DK111" s="106"/>
      <c r="DL111" s="106"/>
    </row>
    <row r="112" ht="12.75" customHeight="1">
      <c r="A112" s="8"/>
      <c r="B112" s="9"/>
      <c r="C112" s="22" t="s">
        <v>96</v>
      </c>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10"/>
      <c r="AR112" s="10"/>
      <c r="AS112" s="10"/>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row>
    <row r="113" ht="12.75" customHeight="1">
      <c r="A113" s="8"/>
      <c r="B113" s="9"/>
      <c r="C113" s="9" t="s">
        <v>97</v>
      </c>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10"/>
      <c r="AR113" s="10"/>
      <c r="AS113" s="10"/>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row>
    <row r="114" ht="12.75" customHeight="1">
      <c r="A114" s="8"/>
      <c r="B114" s="9"/>
      <c r="C114" s="9" t="s">
        <v>98</v>
      </c>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10"/>
      <c r="AR114" s="10"/>
      <c r="AS114" s="10"/>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row>
    <row r="115" ht="12.75" customHeight="1">
      <c r="A115" s="8"/>
      <c r="B115" s="9"/>
      <c r="C115" s="9" t="s">
        <v>99</v>
      </c>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10"/>
      <c r="AR115" s="10"/>
      <c r="AS115" s="10"/>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row>
  </sheetData>
  <mergeCells count="30">
    <mergeCell ref="E9:E10"/>
    <mergeCell ref="Q9:U9"/>
    <mergeCell ref="AQ9:AQ10"/>
    <mergeCell ref="AR9:AR10"/>
    <mergeCell ref="C9:C10"/>
    <mergeCell ref="D9:D10"/>
    <mergeCell ref="AS9:AS10"/>
    <mergeCell ref="AH9:AH10"/>
    <mergeCell ref="AI9:AI10"/>
    <mergeCell ref="CR9:CR10"/>
    <mergeCell ref="AL9:AL10"/>
    <mergeCell ref="AP9:AP10"/>
    <mergeCell ref="AO9:AO10"/>
    <mergeCell ref="AN9:AN10"/>
    <mergeCell ref="AM9:AM10"/>
    <mergeCell ref="P9:P10"/>
    <mergeCell ref="H9:O9"/>
    <mergeCell ref="H4:H5"/>
    <mergeCell ref="D6:H7"/>
    <mergeCell ref="C112:H112"/>
    <mergeCell ref="H2:H3"/>
    <mergeCell ref="I2:I3"/>
    <mergeCell ref="I4:I5"/>
    <mergeCell ref="G9:G10"/>
    <mergeCell ref="B9:B10"/>
    <mergeCell ref="F9:F10"/>
    <mergeCell ref="CQ9:CQ10"/>
    <mergeCell ref="CP9:CP10"/>
    <mergeCell ref="AJ9:AJ10"/>
    <mergeCell ref="AK9:AK10"/>
  </mergeCells>
  <conditionalFormatting sqref="Q11:S110 U11:AS110 V111:AS111">
    <cfRule type="cellIs" dxfId="0" priority="1" stopIfTrue="1" operator="equal">
      <formula>"Error"</formula>
    </cfRule>
  </conditionalFormatting>
  <conditionalFormatting sqref="B11:B110">
    <cfRule type="cellIs" dxfId="1" priority="2" stopIfTrue="1" operator="equal">
      <formula>"û"</formula>
    </cfRule>
  </conditionalFormatting>
  <conditionalFormatting sqref="B11:B110">
    <cfRule type="cellIs" dxfId="2" priority="3" stopIfTrue="1" operator="equal">
      <formula>"ü"</formula>
    </cfRule>
  </conditionalFormatting>
  <conditionalFormatting sqref="I11:I110 L11:L110">
    <cfRule type="expression" dxfId="3" priority="4" stopIfTrue="1">
      <formula>OR($G11="Custom Fuel",$G11="Fuel Use")</formula>
    </cfRule>
  </conditionalFormatting>
  <conditionalFormatting sqref="M11:O110">
    <cfRule type="expression" dxfId="3" priority="5" stopIfTrue="1">
      <formula>OR($G11="Weight Distance (e.g. Freight Transport)",$G11="Passenger Distance (e.g. Public Transport)",$G11="Custom Vehicle",$G11="Vehicle Distance (e.g. Road Transport)")</formula>
    </cfRule>
  </conditionalFormatting>
  <conditionalFormatting sqref="H11:H110">
    <cfRule type="expression" dxfId="3" priority="6" stopIfTrue="1">
      <formula>$G11="Custom Fuel"</formula>
    </cfRule>
  </conditionalFormatting>
  <conditionalFormatting sqref="H11:H110">
    <cfRule type="expression" dxfId="3" priority="7" stopIfTrue="1">
      <formula>AND($G11="Fuel Use",$D11="Other")</formula>
    </cfRule>
  </conditionalFormatting>
  <conditionalFormatting sqref="J11:J110">
    <cfRule type="expression" dxfId="3" priority="8" stopIfTrue="1">
      <formula>$CR11="Custom Fuel"</formula>
    </cfRule>
  </conditionalFormatting>
  <conditionalFormatting sqref="J11:J110">
    <cfRule type="expression" dxfId="3" priority="9" stopIfTrue="1">
      <formula>AND($CR11&lt;&gt;"Weight Distance (e.g. Freight Transport)",$G11&lt;&gt;0)</formula>
    </cfRule>
  </conditionalFormatting>
  <conditionalFormatting sqref="K11:K110">
    <cfRule type="expression" dxfId="3" priority="10" stopIfTrue="1">
      <formula>AND($CR11&lt;&gt;"Passenger Distance (e.g. Public Transport)",$CR11&lt;&gt;0)</formula>
    </cfRule>
  </conditionalFormatting>
  <dataValidations>
    <dataValidation type="list" allowBlank="1" showErrorMessage="1" sqref="D11:D110">
      <formula1>Ref_DD_Region</formula1>
    </dataValidation>
    <dataValidation type="list" allowBlank="1" showErrorMessage="1" sqref="M11:M110">
      <formula1>INDIRECT(IF($G11="Custom Fuel","Settings_Custom_Fuels","Ref_DD_Fuels"))</formula1>
    </dataValidation>
    <dataValidation type="list" allowBlank="1" showErrorMessage="1" sqref="O11:O110">
      <formula1>Ref_DD_Fuel_Units</formula1>
    </dataValidation>
    <dataValidation type="list" allowBlank="1" showErrorMessage="1" sqref="F11:F110">
      <formula1>Ref_DD_Scope</formula1>
    </dataValidation>
    <dataValidation type="decimal" operator="greaterThanOrEqual" allowBlank="1" showErrorMessage="1" sqref="I11:K110 N11:N110">
      <formula1>0.0</formula1>
    </dataValidation>
    <dataValidation type="list" allowBlank="1" showErrorMessage="1" sqref="L11:L110">
      <formula1>INDIRECT($CP11)</formula1>
    </dataValidation>
    <dataValidation type="list" allowBlank="1" showErrorMessage="1" sqref="E11:E110">
      <formula1>Ref_DD_TransportMode</formula1>
    </dataValidation>
    <dataValidation type="list" allowBlank="1" showErrorMessage="1" sqref="G11:G110">
      <formula1>INDIRECT(IF(AND($D11&lt;&gt;"US",$F11="Scope 1"),"Ref_DD_NonUK",IF($F11="Scope 1","Ref_DD_ActivityData_Rail","Ref_DD_Scope3")))</formula1>
    </dataValidation>
    <dataValidation type="list" allowBlank="1" showErrorMessage="1" sqref="H11:H110">
      <formula1>INDIRECT(IF($G11="Custom Vehicle","Settings_Custom_Vehicle",IF($AY11=TRUE,$AT11,"Ref_DD_NA")))</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2" width="30.0"/>
    <col customWidth="1" min="3" max="8" width="18.71"/>
    <col customWidth="1" min="9" max="9" width="45.29"/>
    <col customWidth="1" hidden="1" min="10" max="10" width="19.29"/>
    <col customWidth="1" min="11" max="11" width="9.14"/>
  </cols>
  <sheetData>
    <row r="1" ht="12.75" customHeight="1">
      <c r="A1" s="8"/>
      <c r="B1" s="9"/>
      <c r="C1" s="9"/>
      <c r="D1" s="9"/>
      <c r="E1" s="9"/>
      <c r="F1" s="9"/>
      <c r="G1" s="9"/>
      <c r="H1" s="9"/>
      <c r="I1" s="9"/>
      <c r="J1" s="9"/>
      <c r="K1" s="8"/>
    </row>
    <row r="2" ht="12.75" customHeight="1">
      <c r="A2" s="8"/>
      <c r="B2" s="9"/>
      <c r="C2" s="9"/>
      <c r="D2" s="9"/>
      <c r="E2" s="9"/>
      <c r="F2" s="9"/>
      <c r="G2" s="9"/>
      <c r="H2" s="9"/>
      <c r="I2" s="9"/>
      <c r="J2" s="9"/>
      <c r="K2" s="8"/>
    </row>
    <row r="3" ht="12.75" customHeight="1">
      <c r="A3" s="8"/>
      <c r="B3" s="9"/>
      <c r="C3" s="9"/>
      <c r="D3" s="9"/>
      <c r="E3" s="9"/>
      <c r="F3" s="9"/>
      <c r="G3" s="9"/>
      <c r="H3" s="9"/>
      <c r="I3" s="9"/>
      <c r="J3" s="9"/>
      <c r="K3" s="8"/>
    </row>
    <row r="4" ht="12.75" customHeight="1">
      <c r="A4" s="8"/>
      <c r="B4" s="9"/>
      <c r="C4" s="9"/>
      <c r="D4" s="9"/>
      <c r="E4" s="9"/>
      <c r="F4" s="9"/>
      <c r="G4" s="9"/>
      <c r="H4" s="9"/>
      <c r="I4" s="9"/>
      <c r="J4" s="9"/>
      <c r="K4" s="8"/>
    </row>
    <row r="5" ht="12.75" customHeight="1">
      <c r="A5" s="8"/>
      <c r="B5" s="9"/>
      <c r="C5" s="9"/>
      <c r="D5" s="9"/>
      <c r="E5" s="9"/>
      <c r="F5" s="9"/>
      <c r="G5" s="9"/>
      <c r="H5" s="9"/>
      <c r="I5" s="9"/>
      <c r="J5" s="9"/>
      <c r="K5" s="8"/>
    </row>
    <row r="6" ht="12.75" customHeight="1">
      <c r="A6" s="8"/>
      <c r="B6" s="9"/>
      <c r="C6" s="9"/>
      <c r="D6" s="9"/>
      <c r="E6" s="9"/>
      <c r="F6" s="9"/>
      <c r="G6" s="9"/>
      <c r="H6" s="9"/>
      <c r="I6" s="9"/>
      <c r="J6" s="9"/>
      <c r="K6" s="8"/>
    </row>
    <row r="7" ht="12.75" customHeight="1">
      <c r="A7" s="8"/>
      <c r="B7" s="116" t="s">
        <v>100</v>
      </c>
      <c r="C7" s="9"/>
      <c r="D7" s="9"/>
      <c r="E7" s="9"/>
      <c r="F7" s="9"/>
      <c r="G7" s="9"/>
      <c r="H7" s="9"/>
      <c r="I7" s="9"/>
      <c r="J7" s="9"/>
      <c r="K7" s="8"/>
    </row>
    <row r="8" ht="12.75" customHeight="1">
      <c r="A8" s="8"/>
      <c r="B8" s="9"/>
      <c r="C8" s="9"/>
      <c r="D8" s="9"/>
      <c r="E8" s="9"/>
      <c r="F8" s="9"/>
      <c r="G8" s="9"/>
      <c r="H8" s="9"/>
      <c r="I8" s="9"/>
      <c r="J8" s="9"/>
      <c r="K8" s="8"/>
    </row>
    <row r="9" ht="12.75" customHeight="1">
      <c r="A9" s="8"/>
      <c r="B9" s="9" t="s">
        <v>101</v>
      </c>
      <c r="C9" s="9"/>
      <c r="D9" s="9"/>
      <c r="E9" s="9"/>
      <c r="F9" s="9"/>
      <c r="G9" s="9"/>
      <c r="H9" s="9"/>
      <c r="I9" s="9"/>
      <c r="J9" s="9"/>
      <c r="K9" s="8"/>
    </row>
    <row r="10" ht="6.0" customHeight="1">
      <c r="A10" s="8"/>
      <c r="B10" s="9"/>
      <c r="C10" s="9"/>
      <c r="D10" s="9"/>
      <c r="E10" s="9"/>
      <c r="F10" s="9"/>
      <c r="G10" s="9"/>
      <c r="H10" s="9"/>
      <c r="I10" s="9"/>
      <c r="J10" s="9"/>
      <c r="K10" s="8"/>
    </row>
    <row r="11" ht="18.0" customHeight="1">
      <c r="A11" s="8"/>
      <c r="B11" s="117" t="s">
        <v>102</v>
      </c>
      <c r="C11" s="118"/>
      <c r="D11" s="119"/>
      <c r="E11" s="9"/>
      <c r="F11" s="9"/>
      <c r="G11" s="9"/>
      <c r="H11" s="9"/>
      <c r="I11" s="9"/>
      <c r="J11" s="9"/>
      <c r="K11" s="8"/>
    </row>
    <row r="12" ht="15.75" customHeight="1">
      <c r="A12" s="8"/>
      <c r="B12" s="9" t="s">
        <v>103</v>
      </c>
      <c r="C12" s="9"/>
      <c r="D12" s="9"/>
      <c r="E12" s="9"/>
      <c r="F12" s="9"/>
      <c r="G12" s="9"/>
      <c r="H12" s="9"/>
      <c r="I12" s="9"/>
      <c r="J12" s="9"/>
      <c r="K12" s="8"/>
    </row>
    <row r="13" ht="12.75" customHeight="1">
      <c r="A13" s="8"/>
      <c r="B13" s="9"/>
      <c r="C13" s="9"/>
      <c r="D13" s="9"/>
      <c r="E13" s="9"/>
      <c r="F13" s="9"/>
      <c r="G13" s="9"/>
      <c r="H13" s="9"/>
      <c r="I13" s="9"/>
      <c r="J13" s="9"/>
      <c r="K13" s="8"/>
    </row>
    <row r="14" ht="12.75" customHeight="1">
      <c r="A14" s="8"/>
      <c r="B14" s="116" t="s">
        <v>104</v>
      </c>
      <c r="C14" s="9"/>
      <c r="D14" s="9"/>
      <c r="E14" s="9"/>
      <c r="F14" s="9"/>
      <c r="G14" s="9"/>
      <c r="H14" s="9"/>
      <c r="I14" s="9"/>
      <c r="J14" s="9"/>
      <c r="K14" s="8"/>
    </row>
    <row r="15" ht="12.75" customHeight="1">
      <c r="A15" s="8"/>
      <c r="B15" s="9"/>
      <c r="C15" s="9"/>
      <c r="D15" s="9"/>
      <c r="E15" s="9"/>
      <c r="F15" s="9"/>
      <c r="G15" s="9"/>
      <c r="H15" s="9"/>
      <c r="I15" s="9"/>
      <c r="J15" s="9"/>
      <c r="K15" s="8"/>
    </row>
    <row r="16" ht="27.0" customHeight="1">
      <c r="A16" s="8"/>
      <c r="B16" s="24" t="s">
        <v>105</v>
      </c>
      <c r="C16" s="25" t="s">
        <v>106</v>
      </c>
      <c r="D16" s="26"/>
      <c r="E16" s="26"/>
      <c r="F16" s="27"/>
      <c r="G16" s="25" t="s">
        <v>107</v>
      </c>
      <c r="H16" s="27"/>
      <c r="I16" s="32" t="s">
        <v>6</v>
      </c>
      <c r="J16" s="9"/>
      <c r="K16" s="8"/>
    </row>
    <row r="17" ht="27.0" customHeight="1">
      <c r="A17" s="8"/>
      <c r="B17" s="37"/>
      <c r="C17" s="120" t="s">
        <v>108</v>
      </c>
      <c r="D17" s="120" t="s">
        <v>109</v>
      </c>
      <c r="E17" s="43" t="s">
        <v>110</v>
      </c>
      <c r="F17" s="121" t="s">
        <v>111</v>
      </c>
      <c r="G17" s="38" t="s">
        <v>112</v>
      </c>
      <c r="H17" s="44" t="s">
        <v>113</v>
      </c>
      <c r="I17" s="48"/>
      <c r="J17" s="9"/>
      <c r="K17" s="8"/>
    </row>
    <row r="18" ht="18.0" customHeight="1">
      <c r="A18" s="8"/>
      <c r="B18" s="122"/>
      <c r="C18" s="123"/>
      <c r="D18" s="123"/>
      <c r="E18" s="123"/>
      <c r="F18" s="123"/>
      <c r="G18" s="124"/>
      <c r="H18" s="124"/>
      <c r="I18" s="125"/>
      <c r="J18" s="9"/>
      <c r="K18" s="8"/>
    </row>
    <row r="19" ht="18.0" customHeight="1">
      <c r="A19" s="8"/>
      <c r="B19" s="126"/>
      <c r="C19" s="68"/>
      <c r="D19" s="68"/>
      <c r="E19" s="68"/>
      <c r="F19" s="68"/>
      <c r="G19" s="67"/>
      <c r="H19" s="67"/>
      <c r="I19" s="127"/>
      <c r="J19" s="9"/>
      <c r="K19" s="8"/>
    </row>
    <row r="20" ht="18.0" customHeight="1">
      <c r="A20" s="8"/>
      <c r="B20" s="126"/>
      <c r="C20" s="68"/>
      <c r="D20" s="68"/>
      <c r="E20" s="68"/>
      <c r="F20" s="68"/>
      <c r="G20" s="67"/>
      <c r="H20" s="67"/>
      <c r="I20" s="127"/>
      <c r="J20" s="9"/>
      <c r="K20" s="8"/>
    </row>
    <row r="21" ht="18.0" customHeight="1">
      <c r="A21" s="8"/>
      <c r="B21" s="126"/>
      <c r="C21" s="68"/>
      <c r="D21" s="68"/>
      <c r="E21" s="68"/>
      <c r="F21" s="68"/>
      <c r="G21" s="67"/>
      <c r="H21" s="67"/>
      <c r="I21" s="127"/>
      <c r="J21" s="9"/>
      <c r="K21" s="8"/>
    </row>
    <row r="22" ht="18.0" customHeight="1">
      <c r="A22" s="8"/>
      <c r="B22" s="126"/>
      <c r="C22" s="68"/>
      <c r="D22" s="68"/>
      <c r="E22" s="68"/>
      <c r="F22" s="68"/>
      <c r="G22" s="67"/>
      <c r="H22" s="67"/>
      <c r="I22" s="127"/>
      <c r="J22" s="9"/>
      <c r="K22" s="8"/>
    </row>
    <row r="23" ht="18.0" customHeight="1">
      <c r="A23" s="8"/>
      <c r="B23" s="128"/>
      <c r="C23" s="129"/>
      <c r="D23" s="129"/>
      <c r="E23" s="129"/>
      <c r="F23" s="129"/>
      <c r="G23" s="130"/>
      <c r="H23" s="130"/>
      <c r="I23" s="131"/>
      <c r="J23" s="9"/>
      <c r="K23" s="8"/>
    </row>
    <row r="24" ht="12.75" customHeight="1">
      <c r="A24" s="8"/>
      <c r="B24" s="9"/>
      <c r="C24" s="9"/>
      <c r="D24" s="9"/>
      <c r="E24" s="9"/>
      <c r="F24" s="9"/>
      <c r="G24" s="9"/>
      <c r="H24" s="9"/>
      <c r="I24" s="9"/>
      <c r="J24" s="9"/>
      <c r="K24" s="8"/>
    </row>
    <row r="25" ht="12.75" customHeight="1">
      <c r="A25" s="8"/>
      <c r="B25" s="9"/>
      <c r="C25" s="9"/>
      <c r="D25" s="9"/>
      <c r="E25" s="9"/>
      <c r="F25" s="9"/>
      <c r="G25" s="9"/>
      <c r="H25" s="9"/>
      <c r="I25" s="9"/>
      <c r="J25" s="9"/>
      <c r="K25" s="8"/>
    </row>
    <row r="26" ht="12.75" customHeight="1">
      <c r="A26" s="8"/>
      <c r="B26" s="116" t="s">
        <v>114</v>
      </c>
      <c r="C26" s="9"/>
      <c r="D26" s="9"/>
      <c r="E26" s="9"/>
      <c r="F26" s="9"/>
      <c r="G26" s="9"/>
      <c r="H26" s="9"/>
      <c r="I26" s="9"/>
      <c r="J26" s="9"/>
      <c r="K26" s="8"/>
    </row>
    <row r="27" ht="12.75" customHeight="1">
      <c r="A27" s="8"/>
      <c r="B27" s="9"/>
      <c r="C27" s="9"/>
      <c r="D27" s="9"/>
      <c r="E27" s="9"/>
      <c r="F27" s="9"/>
      <c r="G27" s="9"/>
      <c r="H27" s="9"/>
      <c r="I27" s="9"/>
      <c r="J27" s="9"/>
      <c r="K27" s="8"/>
    </row>
    <row r="28" ht="27.0" customHeight="1">
      <c r="A28" s="8"/>
      <c r="B28" s="24" t="s">
        <v>115</v>
      </c>
      <c r="C28" s="25" t="s">
        <v>106</v>
      </c>
      <c r="D28" s="26"/>
      <c r="E28" s="26"/>
      <c r="F28" s="27"/>
      <c r="G28" s="25" t="s">
        <v>107</v>
      </c>
      <c r="H28" s="27"/>
      <c r="I28" s="32" t="s">
        <v>6</v>
      </c>
      <c r="J28" s="8"/>
      <c r="K28" s="8"/>
    </row>
    <row r="29" ht="27.0" customHeight="1">
      <c r="A29" s="8"/>
      <c r="B29" s="132"/>
      <c r="C29" s="133" t="s">
        <v>108</v>
      </c>
      <c r="D29" s="133" t="s">
        <v>109</v>
      </c>
      <c r="E29" s="39" t="s">
        <v>110</v>
      </c>
      <c r="F29" s="40" t="s">
        <v>111</v>
      </c>
      <c r="G29" s="42" t="s">
        <v>116</v>
      </c>
      <c r="H29" s="41" t="s">
        <v>117</v>
      </c>
      <c r="I29" s="134"/>
      <c r="J29" s="8"/>
      <c r="K29" s="8"/>
    </row>
    <row r="30" ht="18.0" customHeight="1">
      <c r="A30" s="8"/>
      <c r="B30" s="122"/>
      <c r="C30" s="123"/>
      <c r="D30" s="123"/>
      <c r="E30" s="123"/>
      <c r="F30" s="123"/>
      <c r="G30" s="124"/>
      <c r="H30" s="124"/>
      <c r="I30" s="125"/>
      <c r="J30" s="8"/>
      <c r="K30" s="8"/>
    </row>
    <row r="31" ht="18.0" customHeight="1">
      <c r="A31" s="8"/>
      <c r="B31" s="126"/>
      <c r="C31" s="68"/>
      <c r="D31" s="68"/>
      <c r="E31" s="68"/>
      <c r="F31" s="68"/>
      <c r="G31" s="67"/>
      <c r="H31" s="67"/>
      <c r="I31" s="127"/>
      <c r="J31" s="65"/>
      <c r="K31" s="8"/>
    </row>
    <row r="32" ht="18.0" customHeight="1">
      <c r="A32" s="8"/>
      <c r="B32" s="126"/>
      <c r="C32" s="68"/>
      <c r="D32" s="68"/>
      <c r="E32" s="68"/>
      <c r="F32" s="68"/>
      <c r="G32" s="67"/>
      <c r="H32" s="67"/>
      <c r="I32" s="127"/>
      <c r="J32" s="65"/>
      <c r="K32" s="8"/>
    </row>
    <row r="33" ht="18.0" customHeight="1">
      <c r="A33" s="8"/>
      <c r="B33" s="126"/>
      <c r="C33" s="68"/>
      <c r="D33" s="68"/>
      <c r="E33" s="68"/>
      <c r="F33" s="68"/>
      <c r="G33" s="67"/>
      <c r="H33" s="67"/>
      <c r="I33" s="127"/>
      <c r="J33" s="65"/>
      <c r="K33" s="8"/>
    </row>
    <row r="34" ht="18.0" customHeight="1">
      <c r="A34" s="8"/>
      <c r="B34" s="126"/>
      <c r="C34" s="68"/>
      <c r="D34" s="68"/>
      <c r="E34" s="68"/>
      <c r="F34" s="68"/>
      <c r="G34" s="67"/>
      <c r="H34" s="67"/>
      <c r="I34" s="127"/>
      <c r="J34" s="65"/>
      <c r="K34" s="8"/>
    </row>
    <row r="35" ht="18.0" customHeight="1">
      <c r="A35" s="8"/>
      <c r="B35" s="128"/>
      <c r="C35" s="129"/>
      <c r="D35" s="129"/>
      <c r="E35" s="129"/>
      <c r="F35" s="129"/>
      <c r="G35" s="130"/>
      <c r="H35" s="130"/>
      <c r="I35" s="131"/>
      <c r="J35" s="65"/>
      <c r="K35" s="8"/>
    </row>
    <row r="36" ht="12.75" customHeight="1">
      <c r="A36" s="8"/>
      <c r="B36" s="9"/>
      <c r="C36" s="9"/>
      <c r="D36" s="9"/>
      <c r="E36" s="9"/>
      <c r="F36" s="9"/>
      <c r="G36" s="9"/>
      <c r="H36" s="9"/>
      <c r="I36" s="9"/>
      <c r="J36" s="9"/>
      <c r="K36" s="8"/>
    </row>
    <row r="37" ht="12.75" customHeight="1">
      <c r="A37" s="8"/>
      <c r="B37" s="9"/>
      <c r="C37" s="9"/>
      <c r="D37" s="9"/>
      <c r="E37" s="9"/>
      <c r="F37" s="9"/>
      <c r="G37" s="9"/>
      <c r="H37" s="9"/>
      <c r="I37" s="9"/>
      <c r="J37" s="9"/>
      <c r="K37" s="8"/>
    </row>
    <row r="38" ht="12.75" customHeight="1">
      <c r="A38" s="8"/>
      <c r="B38" s="9"/>
      <c r="C38" s="9"/>
      <c r="D38" s="9"/>
      <c r="E38" s="9"/>
      <c r="F38" s="9"/>
      <c r="G38" s="9"/>
      <c r="H38" s="9"/>
      <c r="I38" s="9"/>
      <c r="J38" s="9"/>
      <c r="K38" s="8"/>
    </row>
    <row r="39" ht="12.75" customHeight="1">
      <c r="A39" s="8"/>
      <c r="B39" s="9"/>
      <c r="C39" s="9"/>
      <c r="D39" s="9"/>
      <c r="E39" s="9"/>
      <c r="F39" s="9"/>
      <c r="G39" s="9"/>
      <c r="H39" s="9"/>
      <c r="I39" s="9"/>
      <c r="J39" s="9"/>
      <c r="K39" s="8"/>
    </row>
    <row r="40" ht="12.75" customHeight="1">
      <c r="A40" s="8"/>
      <c r="B40" s="9"/>
      <c r="C40" s="9"/>
      <c r="D40" s="9"/>
      <c r="E40" s="9"/>
      <c r="F40" s="9"/>
      <c r="G40" s="9"/>
      <c r="H40" s="9"/>
      <c r="I40" s="9"/>
      <c r="J40" s="9"/>
      <c r="K40" s="8"/>
    </row>
    <row r="41" ht="12.75" customHeight="1">
      <c r="A41" s="8"/>
      <c r="B41" s="9"/>
      <c r="C41" s="9"/>
      <c r="D41" s="9"/>
      <c r="E41" s="9"/>
      <c r="F41" s="9"/>
      <c r="G41" s="9"/>
      <c r="H41" s="9"/>
      <c r="I41" s="9"/>
      <c r="J41" s="9"/>
      <c r="K41" s="8"/>
    </row>
    <row r="42" ht="12.75" customHeight="1">
      <c r="A42" s="8"/>
      <c r="B42" s="9"/>
      <c r="C42" s="9"/>
      <c r="D42" s="9"/>
      <c r="E42" s="9"/>
      <c r="F42" s="9"/>
      <c r="G42" s="9"/>
      <c r="H42" s="9"/>
      <c r="I42" s="9"/>
      <c r="J42" s="9"/>
      <c r="K42" s="8"/>
    </row>
    <row r="43" ht="12.75" customHeight="1">
      <c r="A43" s="8"/>
      <c r="B43" s="9"/>
      <c r="C43" s="9"/>
      <c r="D43" s="9"/>
      <c r="E43" s="9"/>
      <c r="F43" s="9"/>
      <c r="G43" s="9"/>
      <c r="H43" s="9"/>
      <c r="I43" s="9"/>
      <c r="J43" s="9"/>
      <c r="K43" s="8"/>
    </row>
    <row r="44" ht="12.75" customHeight="1">
      <c r="A44" s="8"/>
      <c r="B44" s="9"/>
      <c r="C44" s="9"/>
      <c r="D44" s="9"/>
      <c r="E44" s="9"/>
      <c r="F44" s="9"/>
      <c r="G44" s="9"/>
      <c r="H44" s="9"/>
      <c r="I44" s="9"/>
      <c r="J44" s="9"/>
      <c r="K44" s="8"/>
    </row>
    <row r="45" ht="12.75" customHeight="1">
      <c r="A45" s="8"/>
      <c r="B45" s="9"/>
      <c r="C45" s="9"/>
      <c r="D45" s="9"/>
      <c r="E45" s="9"/>
      <c r="F45" s="9"/>
      <c r="G45" s="9"/>
      <c r="H45" s="9"/>
      <c r="I45" s="9"/>
      <c r="J45" s="9"/>
      <c r="K45" s="8"/>
    </row>
    <row r="46" ht="12.75" customHeight="1">
      <c r="A46" s="8"/>
      <c r="B46" s="9"/>
      <c r="C46" s="9"/>
      <c r="D46" s="9"/>
      <c r="E46" s="9"/>
      <c r="F46" s="9"/>
      <c r="G46" s="9"/>
      <c r="H46" s="9"/>
      <c r="I46" s="9"/>
      <c r="J46" s="9"/>
      <c r="K46" s="8"/>
    </row>
    <row r="47" ht="12.75" customHeight="1">
      <c r="A47" s="8"/>
      <c r="B47" s="9"/>
      <c r="C47" s="9"/>
      <c r="D47" s="9"/>
      <c r="E47" s="9"/>
      <c r="F47" s="9"/>
      <c r="G47" s="9"/>
      <c r="H47" s="9"/>
      <c r="I47" s="9"/>
      <c r="J47" s="9"/>
      <c r="K47" s="8"/>
    </row>
    <row r="48" ht="12.75" customHeight="1">
      <c r="A48" s="8"/>
      <c r="B48" s="9"/>
      <c r="C48" s="9"/>
      <c r="D48" s="9"/>
      <c r="E48" s="9"/>
      <c r="F48" s="9"/>
      <c r="G48" s="9"/>
      <c r="H48" s="9"/>
      <c r="I48" s="9"/>
      <c r="J48" s="9"/>
      <c r="K48" s="8"/>
    </row>
    <row r="49" ht="12.75" customHeight="1">
      <c r="A49" s="8"/>
      <c r="B49" s="9"/>
      <c r="C49" s="9"/>
      <c r="D49" s="9"/>
      <c r="E49" s="9"/>
      <c r="F49" s="9"/>
      <c r="G49" s="9"/>
      <c r="H49" s="9"/>
      <c r="I49" s="9"/>
      <c r="J49" s="9"/>
      <c r="K49" s="8"/>
    </row>
    <row r="50" ht="12.75" customHeight="1">
      <c r="A50" s="8"/>
      <c r="B50" s="9"/>
      <c r="C50" s="9"/>
      <c r="D50" s="9"/>
      <c r="E50" s="9"/>
      <c r="F50" s="9"/>
      <c r="G50" s="9"/>
      <c r="H50" s="9"/>
      <c r="I50" s="9"/>
      <c r="J50" s="9"/>
      <c r="K50" s="8"/>
    </row>
    <row r="51" ht="12.75" customHeight="1">
      <c r="A51" s="8"/>
      <c r="B51" s="9"/>
      <c r="C51" s="9"/>
      <c r="D51" s="9"/>
      <c r="E51" s="9"/>
      <c r="F51" s="9"/>
      <c r="G51" s="9"/>
      <c r="H51" s="9"/>
      <c r="I51" s="9"/>
      <c r="J51" s="9"/>
      <c r="K51" s="8"/>
    </row>
    <row r="52" ht="12.75" customHeight="1">
      <c r="A52" s="8"/>
      <c r="B52" s="9"/>
      <c r="C52" s="9"/>
      <c r="D52" s="9"/>
      <c r="E52" s="9"/>
      <c r="F52" s="9"/>
      <c r="G52" s="9"/>
      <c r="H52" s="9"/>
      <c r="I52" s="9"/>
      <c r="J52" s="9"/>
      <c r="K52" s="8"/>
    </row>
    <row r="53" ht="12.75" customHeight="1">
      <c r="A53" s="8"/>
      <c r="B53" s="9"/>
      <c r="C53" s="9"/>
      <c r="D53" s="9"/>
      <c r="E53" s="9"/>
      <c r="F53" s="9"/>
      <c r="G53" s="9"/>
      <c r="H53" s="9"/>
      <c r="I53" s="9"/>
      <c r="J53" s="9"/>
      <c r="K53" s="8"/>
    </row>
    <row r="54" ht="12.75" customHeight="1">
      <c r="A54" s="8"/>
      <c r="B54" s="9"/>
      <c r="C54" s="9"/>
      <c r="D54" s="9"/>
      <c r="E54" s="9"/>
      <c r="F54" s="9"/>
      <c r="G54" s="9"/>
      <c r="H54" s="9"/>
      <c r="I54" s="9"/>
      <c r="J54" s="9"/>
      <c r="K54" s="8"/>
    </row>
    <row r="55" ht="12.75" customHeight="1">
      <c r="A55" s="8"/>
      <c r="B55" s="9"/>
      <c r="C55" s="9"/>
      <c r="D55" s="9"/>
      <c r="E55" s="9"/>
      <c r="F55" s="9"/>
      <c r="G55" s="9"/>
      <c r="H55" s="9"/>
      <c r="I55" s="9"/>
      <c r="J55" s="9"/>
      <c r="K55" s="8"/>
    </row>
    <row r="56" ht="12.75" customHeight="1">
      <c r="A56" s="8"/>
      <c r="B56" s="9"/>
      <c r="C56" s="9"/>
      <c r="D56" s="9"/>
      <c r="E56" s="9"/>
      <c r="F56" s="9"/>
      <c r="G56" s="9"/>
      <c r="H56" s="9"/>
      <c r="I56" s="9"/>
      <c r="J56" s="9"/>
      <c r="K56" s="8"/>
    </row>
    <row r="57" ht="12.75" customHeight="1">
      <c r="A57" s="8"/>
      <c r="B57" s="9"/>
      <c r="C57" s="9"/>
      <c r="D57" s="9"/>
      <c r="E57" s="9"/>
      <c r="F57" s="9"/>
      <c r="G57" s="9"/>
      <c r="H57" s="9"/>
      <c r="I57" s="9"/>
      <c r="J57" s="9"/>
      <c r="K57" s="8"/>
    </row>
    <row r="58" ht="12.75" customHeight="1">
      <c r="A58" s="8"/>
      <c r="B58" s="9"/>
      <c r="C58" s="9"/>
      <c r="D58" s="9"/>
      <c r="E58" s="9"/>
      <c r="F58" s="9"/>
      <c r="G58" s="9"/>
      <c r="H58" s="9"/>
      <c r="I58" s="9"/>
      <c r="J58" s="9"/>
      <c r="K58" s="8"/>
    </row>
    <row r="59" ht="12.75" customHeight="1">
      <c r="A59" s="8"/>
      <c r="B59" s="9"/>
      <c r="C59" s="9"/>
      <c r="D59" s="9"/>
      <c r="E59" s="9"/>
      <c r="F59" s="9"/>
      <c r="G59" s="9"/>
      <c r="H59" s="9"/>
      <c r="I59" s="9"/>
      <c r="J59" s="9"/>
      <c r="K59" s="8"/>
    </row>
    <row r="60" ht="12.75" customHeight="1">
      <c r="A60" s="8"/>
      <c r="B60" s="9"/>
      <c r="C60" s="9"/>
      <c r="D60" s="9"/>
      <c r="E60" s="9"/>
      <c r="F60" s="9"/>
      <c r="G60" s="9"/>
      <c r="H60" s="9"/>
      <c r="I60" s="9"/>
      <c r="J60" s="9"/>
      <c r="K60" s="8"/>
    </row>
    <row r="61" ht="12.75" customHeight="1">
      <c r="A61" s="8"/>
      <c r="B61" s="9"/>
      <c r="C61" s="9"/>
      <c r="D61" s="9"/>
      <c r="E61" s="9"/>
      <c r="F61" s="9"/>
      <c r="G61" s="9"/>
      <c r="H61" s="9"/>
      <c r="I61" s="9"/>
      <c r="J61" s="9"/>
      <c r="K61" s="8"/>
    </row>
    <row r="62" ht="12.75" customHeight="1">
      <c r="A62" s="8"/>
      <c r="B62" s="9"/>
      <c r="C62" s="9"/>
      <c r="D62" s="9"/>
      <c r="E62" s="9"/>
      <c r="F62" s="9"/>
      <c r="G62" s="9"/>
      <c r="H62" s="9"/>
      <c r="I62" s="9"/>
      <c r="J62" s="9"/>
      <c r="K62" s="8"/>
    </row>
    <row r="63" ht="12.75" customHeight="1">
      <c r="A63" s="8"/>
      <c r="B63" s="9"/>
      <c r="C63" s="9"/>
      <c r="D63" s="9"/>
      <c r="E63" s="9"/>
      <c r="F63" s="9"/>
      <c r="G63" s="9"/>
      <c r="H63" s="9"/>
      <c r="I63" s="9"/>
      <c r="J63" s="9"/>
      <c r="K63" s="8"/>
    </row>
    <row r="64" ht="12.75" customHeight="1">
      <c r="A64" s="8"/>
      <c r="B64" s="9"/>
      <c r="C64" s="9"/>
      <c r="D64" s="9"/>
      <c r="E64" s="9"/>
      <c r="F64" s="9"/>
      <c r="G64" s="9"/>
      <c r="H64" s="9"/>
      <c r="I64" s="9"/>
      <c r="J64" s="9"/>
      <c r="K64" s="8"/>
    </row>
    <row r="65" ht="12.75" customHeight="1">
      <c r="A65" s="8"/>
      <c r="B65" s="9"/>
      <c r="C65" s="9"/>
      <c r="D65" s="9"/>
      <c r="E65" s="9"/>
      <c r="F65" s="9"/>
      <c r="G65" s="9"/>
      <c r="H65" s="9"/>
      <c r="I65" s="9"/>
      <c r="J65" s="9"/>
      <c r="K65" s="8"/>
    </row>
    <row r="66" ht="12.75" customHeight="1">
      <c r="A66" s="8"/>
      <c r="B66" s="9"/>
      <c r="C66" s="9"/>
      <c r="D66" s="9"/>
      <c r="E66" s="9"/>
      <c r="F66" s="9"/>
      <c r="G66" s="9"/>
      <c r="H66" s="9"/>
      <c r="I66" s="9"/>
      <c r="J66" s="9"/>
      <c r="K66" s="8"/>
    </row>
    <row r="67" ht="12.75" customHeight="1">
      <c r="A67" s="8"/>
      <c r="B67" s="9"/>
      <c r="C67" s="9"/>
      <c r="D67" s="9"/>
      <c r="E67" s="9"/>
      <c r="F67" s="9"/>
      <c r="G67" s="9"/>
      <c r="H67" s="9"/>
      <c r="I67" s="9"/>
      <c r="J67" s="9"/>
      <c r="K67" s="8"/>
    </row>
    <row r="68" ht="12.75" customHeight="1">
      <c r="A68" s="8"/>
      <c r="B68" s="9"/>
      <c r="C68" s="9"/>
      <c r="D68" s="9"/>
      <c r="E68" s="9"/>
      <c r="F68" s="9"/>
      <c r="G68" s="9"/>
      <c r="H68" s="9"/>
      <c r="I68" s="9"/>
      <c r="J68" s="9"/>
      <c r="K68" s="8"/>
    </row>
    <row r="69" ht="12.75" customHeight="1">
      <c r="A69" s="8"/>
      <c r="B69" s="9"/>
      <c r="C69" s="9"/>
      <c r="D69" s="9"/>
      <c r="E69" s="9"/>
      <c r="F69" s="9"/>
      <c r="G69" s="9"/>
      <c r="H69" s="9"/>
      <c r="I69" s="9"/>
      <c r="J69" s="9"/>
      <c r="K69" s="8"/>
    </row>
    <row r="70" ht="12.75" customHeight="1">
      <c r="A70" s="8"/>
      <c r="B70" s="9"/>
      <c r="C70" s="9"/>
      <c r="D70" s="9"/>
      <c r="E70" s="9"/>
      <c r="F70" s="9"/>
      <c r="G70" s="9"/>
      <c r="H70" s="9"/>
      <c r="I70" s="9"/>
      <c r="J70" s="9"/>
      <c r="K70" s="8"/>
    </row>
    <row r="71" ht="12.75" customHeight="1">
      <c r="A71" s="8"/>
      <c r="B71" s="9"/>
      <c r="C71" s="9"/>
      <c r="D71" s="9"/>
      <c r="E71" s="9"/>
      <c r="F71" s="9"/>
      <c r="G71" s="9"/>
      <c r="H71" s="9"/>
      <c r="I71" s="9"/>
      <c r="J71" s="9"/>
      <c r="K71" s="8"/>
    </row>
    <row r="72" ht="12.75" customHeight="1">
      <c r="A72" s="8"/>
      <c r="B72" s="9"/>
      <c r="C72" s="9"/>
      <c r="D72" s="9"/>
      <c r="E72" s="9"/>
      <c r="F72" s="9"/>
      <c r="G72" s="9"/>
      <c r="H72" s="9"/>
      <c r="I72" s="9"/>
      <c r="J72" s="9"/>
      <c r="K72" s="8"/>
    </row>
    <row r="73" ht="12.75" customHeight="1">
      <c r="A73" s="8"/>
      <c r="B73" s="9"/>
      <c r="C73" s="9"/>
      <c r="D73" s="9"/>
      <c r="E73" s="9"/>
      <c r="F73" s="9"/>
      <c r="G73" s="9"/>
      <c r="H73" s="9"/>
      <c r="I73" s="9"/>
      <c r="J73" s="9"/>
      <c r="K73" s="8"/>
    </row>
    <row r="74" ht="12.75" customHeight="1">
      <c r="A74" s="8"/>
      <c r="B74" s="9"/>
      <c r="C74" s="9"/>
      <c r="D74" s="9"/>
      <c r="E74" s="9"/>
      <c r="F74" s="9"/>
      <c r="G74" s="9"/>
      <c r="H74" s="9"/>
      <c r="I74" s="9"/>
      <c r="J74" s="9"/>
      <c r="K74" s="8"/>
    </row>
    <row r="75" ht="12.75" customHeight="1">
      <c r="A75" s="8"/>
      <c r="B75" s="9"/>
      <c r="C75" s="9"/>
      <c r="D75" s="9"/>
      <c r="E75" s="9"/>
      <c r="F75" s="9"/>
      <c r="G75" s="9"/>
      <c r="H75" s="9"/>
      <c r="I75" s="9"/>
      <c r="J75" s="9"/>
      <c r="K75" s="8"/>
    </row>
    <row r="76" ht="12.75" customHeight="1">
      <c r="A76" s="8"/>
      <c r="B76" s="9"/>
      <c r="C76" s="9"/>
      <c r="D76" s="9"/>
      <c r="E76" s="9"/>
      <c r="F76" s="9"/>
      <c r="G76" s="9"/>
      <c r="H76" s="9"/>
      <c r="I76" s="9"/>
      <c r="J76" s="9"/>
      <c r="K76" s="8"/>
    </row>
    <row r="77" ht="12.75" customHeight="1">
      <c r="A77" s="8"/>
      <c r="B77" s="9"/>
      <c r="C77" s="9"/>
      <c r="D77" s="9"/>
      <c r="E77" s="9"/>
      <c r="F77" s="9"/>
      <c r="G77" s="9"/>
      <c r="H77" s="9"/>
      <c r="I77" s="9"/>
      <c r="J77" s="9"/>
      <c r="K77" s="8"/>
    </row>
    <row r="78" ht="12.75" customHeight="1">
      <c r="A78" s="8"/>
      <c r="B78" s="9"/>
      <c r="C78" s="9"/>
      <c r="D78" s="9"/>
      <c r="E78" s="9"/>
      <c r="F78" s="9"/>
      <c r="G78" s="9"/>
      <c r="H78" s="9"/>
      <c r="I78" s="9"/>
      <c r="J78" s="9"/>
      <c r="K78" s="8"/>
    </row>
    <row r="79" ht="12.75" customHeight="1">
      <c r="A79" s="8"/>
      <c r="B79" s="9"/>
      <c r="C79" s="9"/>
      <c r="D79" s="9"/>
      <c r="E79" s="9"/>
      <c r="F79" s="9"/>
      <c r="G79" s="9"/>
      <c r="H79" s="9"/>
      <c r="I79" s="9"/>
      <c r="J79" s="9"/>
      <c r="K79" s="8"/>
    </row>
    <row r="80" ht="12.75" customHeight="1">
      <c r="A80" s="8"/>
      <c r="B80" s="9"/>
      <c r="C80" s="9"/>
      <c r="D80" s="9"/>
      <c r="E80" s="9"/>
      <c r="F80" s="9"/>
      <c r="G80" s="9"/>
      <c r="H80" s="9"/>
      <c r="I80" s="9"/>
      <c r="J80" s="9"/>
      <c r="K80" s="8"/>
    </row>
    <row r="81" ht="12.75" customHeight="1">
      <c r="A81" s="8"/>
      <c r="B81" s="9"/>
      <c r="C81" s="9"/>
      <c r="D81" s="9"/>
      <c r="E81" s="9"/>
      <c r="F81" s="9"/>
      <c r="G81" s="9"/>
      <c r="H81" s="9"/>
      <c r="I81" s="9"/>
      <c r="J81" s="9"/>
      <c r="K81" s="8"/>
    </row>
    <row r="82" ht="12.75" customHeight="1">
      <c r="A82" s="8"/>
      <c r="B82" s="9"/>
      <c r="C82" s="9"/>
      <c r="D82" s="9"/>
      <c r="E82" s="9"/>
      <c r="F82" s="9"/>
      <c r="G82" s="9"/>
      <c r="H82" s="9"/>
      <c r="I82" s="9"/>
      <c r="J82" s="9"/>
      <c r="K82" s="8"/>
    </row>
    <row r="83" ht="12.75" customHeight="1">
      <c r="A83" s="8"/>
      <c r="B83" s="9"/>
      <c r="C83" s="9"/>
      <c r="D83" s="9"/>
      <c r="E83" s="9"/>
      <c r="F83" s="9"/>
      <c r="G83" s="9"/>
      <c r="H83" s="9"/>
      <c r="I83" s="9"/>
      <c r="J83" s="9"/>
      <c r="K83" s="8"/>
    </row>
    <row r="84" ht="12.75" customHeight="1">
      <c r="A84" s="8"/>
      <c r="B84" s="9"/>
      <c r="C84" s="9"/>
      <c r="D84" s="9"/>
      <c r="E84" s="9"/>
      <c r="F84" s="9"/>
      <c r="G84" s="9"/>
      <c r="H84" s="9"/>
      <c r="I84" s="9"/>
      <c r="J84" s="9"/>
      <c r="K84" s="8"/>
    </row>
    <row r="85" ht="12.75" customHeight="1">
      <c r="A85" s="8"/>
      <c r="B85" s="9"/>
      <c r="C85" s="9"/>
      <c r="D85" s="9"/>
      <c r="E85" s="9"/>
      <c r="F85" s="9"/>
      <c r="G85" s="9"/>
      <c r="H85" s="9"/>
      <c r="I85" s="9"/>
      <c r="J85" s="9"/>
      <c r="K85" s="8"/>
    </row>
    <row r="86" ht="12.75" customHeight="1">
      <c r="A86" s="8"/>
      <c r="B86" s="9"/>
      <c r="C86" s="9"/>
      <c r="D86" s="9"/>
      <c r="E86" s="9"/>
      <c r="F86" s="9"/>
      <c r="G86" s="9"/>
      <c r="H86" s="9"/>
      <c r="I86" s="9"/>
      <c r="J86" s="9"/>
      <c r="K86" s="8"/>
    </row>
    <row r="87" ht="12.75" customHeight="1">
      <c r="A87" s="8"/>
      <c r="B87" s="9"/>
      <c r="C87" s="9"/>
      <c r="D87" s="9"/>
      <c r="E87" s="9"/>
      <c r="F87" s="9"/>
      <c r="G87" s="9"/>
      <c r="H87" s="9"/>
      <c r="I87" s="9"/>
      <c r="J87" s="9"/>
      <c r="K87" s="8"/>
    </row>
    <row r="88" ht="12.75" customHeight="1">
      <c r="A88" s="8"/>
      <c r="B88" s="9"/>
      <c r="C88" s="9"/>
      <c r="D88" s="9"/>
      <c r="E88" s="9"/>
      <c r="F88" s="9"/>
      <c r="G88" s="9"/>
      <c r="H88" s="9"/>
      <c r="I88" s="9"/>
      <c r="J88" s="9"/>
      <c r="K88" s="8"/>
    </row>
    <row r="89" ht="12.75" customHeight="1">
      <c r="A89" s="8"/>
      <c r="B89" s="9"/>
      <c r="C89" s="9"/>
      <c r="D89" s="9"/>
      <c r="E89" s="9"/>
      <c r="F89" s="9"/>
      <c r="G89" s="9"/>
      <c r="H89" s="9"/>
      <c r="I89" s="9"/>
      <c r="J89" s="9"/>
      <c r="K89" s="8"/>
    </row>
    <row r="90" ht="12.75" customHeight="1">
      <c r="A90" s="8"/>
      <c r="B90" s="9"/>
      <c r="C90" s="9"/>
      <c r="D90" s="9"/>
      <c r="E90" s="9"/>
      <c r="F90" s="9"/>
      <c r="G90" s="9"/>
      <c r="H90" s="9"/>
      <c r="I90" s="9"/>
      <c r="J90" s="9"/>
      <c r="K90" s="8"/>
    </row>
    <row r="91" ht="12.75" customHeight="1">
      <c r="A91" s="8"/>
      <c r="B91" s="9"/>
      <c r="C91" s="9"/>
      <c r="D91" s="9"/>
      <c r="E91" s="9"/>
      <c r="F91" s="9"/>
      <c r="G91" s="9"/>
      <c r="H91" s="9"/>
      <c r="I91" s="9"/>
      <c r="J91" s="9"/>
      <c r="K91" s="8"/>
    </row>
    <row r="92" ht="12.75" customHeight="1">
      <c r="A92" s="8"/>
      <c r="B92" s="9"/>
      <c r="C92" s="9"/>
      <c r="D92" s="9"/>
      <c r="E92" s="9"/>
      <c r="F92" s="9"/>
      <c r="G92" s="9"/>
      <c r="H92" s="9"/>
      <c r="I92" s="9"/>
      <c r="J92" s="9"/>
      <c r="K92" s="8"/>
    </row>
    <row r="93" ht="12.75" customHeight="1">
      <c r="A93" s="8"/>
      <c r="B93" s="9"/>
      <c r="C93" s="9"/>
      <c r="D93" s="9"/>
      <c r="E93" s="9"/>
      <c r="F93" s="9"/>
      <c r="G93" s="9"/>
      <c r="H93" s="9"/>
      <c r="I93" s="9"/>
      <c r="J93" s="9"/>
      <c r="K93" s="8"/>
    </row>
    <row r="94" ht="12.75" customHeight="1">
      <c r="A94" s="8"/>
      <c r="B94" s="9"/>
      <c r="C94" s="9"/>
      <c r="D94" s="9"/>
      <c r="E94" s="9"/>
      <c r="F94" s="9"/>
      <c r="G94" s="9"/>
      <c r="H94" s="9"/>
      <c r="I94" s="9"/>
      <c r="J94" s="9"/>
      <c r="K94" s="8"/>
    </row>
    <row r="95" ht="12.75" customHeight="1">
      <c r="A95" s="8"/>
      <c r="B95" s="9"/>
      <c r="C95" s="9"/>
      <c r="D95" s="9"/>
      <c r="E95" s="9"/>
      <c r="F95" s="9"/>
      <c r="G95" s="9"/>
      <c r="H95" s="9"/>
      <c r="I95" s="9"/>
      <c r="J95" s="9"/>
      <c r="K95" s="8"/>
    </row>
    <row r="96" ht="12.75" customHeight="1">
      <c r="A96" s="8"/>
      <c r="B96" s="9"/>
      <c r="C96" s="9"/>
      <c r="D96" s="9"/>
      <c r="E96" s="9"/>
      <c r="F96" s="9"/>
      <c r="G96" s="9"/>
      <c r="H96" s="9"/>
      <c r="I96" s="9"/>
      <c r="J96" s="9"/>
      <c r="K96" s="8"/>
    </row>
    <row r="97" ht="12.75" customHeight="1">
      <c r="A97" s="8"/>
      <c r="B97" s="9"/>
      <c r="C97" s="9"/>
      <c r="D97" s="9"/>
      <c r="E97" s="9"/>
      <c r="F97" s="9"/>
      <c r="G97" s="9"/>
      <c r="H97" s="9"/>
      <c r="I97" s="9"/>
      <c r="J97" s="9"/>
      <c r="K97" s="8"/>
    </row>
    <row r="98" ht="12.75" customHeight="1">
      <c r="A98" s="8"/>
      <c r="B98" s="9"/>
      <c r="C98" s="9"/>
      <c r="D98" s="9"/>
      <c r="E98" s="9"/>
      <c r="F98" s="9"/>
      <c r="G98" s="9"/>
      <c r="H98" s="9"/>
      <c r="I98" s="9"/>
      <c r="J98" s="9"/>
      <c r="K98" s="8"/>
    </row>
    <row r="99" ht="12.75" customHeight="1">
      <c r="A99" s="8"/>
      <c r="B99" s="9"/>
      <c r="C99" s="9"/>
      <c r="D99" s="9"/>
      <c r="E99" s="9"/>
      <c r="F99" s="9"/>
      <c r="G99" s="9"/>
      <c r="H99" s="9"/>
      <c r="I99" s="9"/>
      <c r="J99" s="9"/>
      <c r="K99" s="8"/>
    </row>
    <row r="100" ht="12.75" customHeight="1">
      <c r="A100" s="8"/>
      <c r="B100" s="9"/>
      <c r="C100" s="9"/>
      <c r="D100" s="9"/>
      <c r="E100" s="9"/>
      <c r="F100" s="9"/>
      <c r="G100" s="9"/>
      <c r="H100" s="9"/>
      <c r="I100" s="9"/>
      <c r="J100" s="9"/>
      <c r="K100" s="8"/>
    </row>
  </sheetData>
  <mergeCells count="9">
    <mergeCell ref="G16:H16"/>
    <mergeCell ref="C16:F16"/>
    <mergeCell ref="B28:B29"/>
    <mergeCell ref="G28:H28"/>
    <mergeCell ref="B11:C11"/>
    <mergeCell ref="I28:I29"/>
    <mergeCell ref="C28:F28"/>
    <mergeCell ref="B16:B17"/>
    <mergeCell ref="I16:I17"/>
  </mergeCells>
  <dataValidations>
    <dataValidation type="list" allowBlank="1" showErrorMessage="1" sqref="G18:G23 G30:G35">
      <formula1>Ref_DD_Numerator</formula1>
    </dataValidation>
    <dataValidation type="list" allowBlank="1" showErrorMessage="1" sqref="H18:H23">
      <formula1>Ref_DD_Fuel_Units</formula1>
    </dataValidation>
    <dataValidation type="decimal" operator="greaterThanOrEqual" allowBlank="1" showErrorMessage="1" sqref="C18:F23 C30:F35">
      <formula1>0.0</formula1>
    </dataValidation>
    <dataValidation type="list" allowBlank="1" showErrorMessage="1" sqref="H30:H35">
      <formula1>Ref_DD_MasterUnits</formula1>
    </dataValidation>
    <dataValidation type="list" allowBlank="1" showErrorMessage="1" sqref="B11">
      <formula1>Ref_DD_IPCC_GWP</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2" width="26.71"/>
    <col customWidth="1" min="3" max="3" width="18.43"/>
    <col customWidth="1" min="4" max="4" width="18.57"/>
    <col customWidth="1" min="5" max="5" width="14.29"/>
    <col customWidth="1" min="6" max="6" width="24.86"/>
    <col customWidth="1" min="7" max="7" width="24.29"/>
    <col customWidth="1" hidden="1" min="8" max="11" width="42.43"/>
  </cols>
  <sheetData>
    <row r="1" ht="12.75" customHeight="1"/>
    <row r="2" ht="12.75" customHeight="1"/>
    <row r="3" ht="12.75" customHeight="1"/>
    <row r="4" ht="12.75" customHeight="1"/>
    <row r="5" ht="12.75" customHeight="1"/>
    <row r="6" ht="12.75" customHeight="1"/>
    <row r="7" ht="12.75" customHeight="1">
      <c r="B7" s="2" t="s">
        <v>118</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c r="B24" s="3"/>
    </row>
    <row r="25" ht="27.0" customHeight="1">
      <c r="A25" s="135"/>
      <c r="B25" s="136" t="s">
        <v>119</v>
      </c>
      <c r="C25" s="137" t="s">
        <v>120</v>
      </c>
      <c r="D25" s="138" t="s">
        <v>121</v>
      </c>
      <c r="E25" s="118"/>
      <c r="F25" s="24" t="s">
        <v>122</v>
      </c>
      <c r="G25" s="139"/>
      <c r="H25" s="135"/>
      <c r="I25" s="135"/>
      <c r="J25" s="135"/>
      <c r="K25" s="135"/>
    </row>
    <row r="26" ht="27.0" customHeight="1">
      <c r="A26" s="135"/>
      <c r="B26" s="132"/>
      <c r="C26" s="134"/>
      <c r="D26" s="140" t="s">
        <v>123</v>
      </c>
      <c r="E26" s="140" t="s">
        <v>124</v>
      </c>
      <c r="F26" s="132"/>
      <c r="G26" s="139"/>
      <c r="H26" s="141" t="str">
        <f t="shared" ref="H26:I26" si="1">D26</f>
        <v>Scope 1
(metric tonnes)</v>
      </c>
      <c r="I26" s="142" t="str">
        <f t="shared" si="1"/>
        <v>Scope 3
(metric tonnes)</v>
      </c>
      <c r="J26" s="143" t="str">
        <f>F25</f>
        <v>Biofuel CO2 Emission
(metric tonnes)</v>
      </c>
      <c r="K26" s="135"/>
    </row>
    <row r="27" ht="18.0" customHeight="1">
      <c r="B27" s="144" t="s">
        <v>125</v>
      </c>
      <c r="C27" s="145" t="s">
        <v>126</v>
      </c>
      <c r="D27" s="146" t="str">
        <f>'Activity Data'!AZ111</f>
        <v>0</v>
      </c>
      <c r="E27" s="146" t="str">
        <f>'Activity Data'!BF111</f>
        <v>0</v>
      </c>
      <c r="F27" s="147" t="str">
        <f>'Activity Data'!BL111</f>
        <v>0</v>
      </c>
      <c r="G27" s="148"/>
      <c r="H27" s="149" t="str">
        <f t="shared" ref="H27:J27" si="2">D33</f>
        <v>0.000</v>
      </c>
      <c r="I27" s="149" t="str">
        <f t="shared" si="2"/>
        <v>0.000</v>
      </c>
      <c r="J27" s="149" t="str">
        <f t="shared" si="2"/>
        <v>0.000</v>
      </c>
    </row>
    <row r="28" ht="18.0" customHeight="1">
      <c r="B28" s="150"/>
      <c r="C28" s="151" t="s">
        <v>109</v>
      </c>
      <c r="D28" s="152" t="str">
        <f>'Activity Data'!BB111/1000</f>
        <v>0</v>
      </c>
      <c r="E28" s="152" t="str">
        <f>'Activity Data'!BH111/1000</f>
        <v>0</v>
      </c>
      <c r="F28" s="153"/>
      <c r="G28" s="148"/>
    </row>
    <row r="29" ht="18.0" customHeight="1">
      <c r="B29" s="154"/>
      <c r="C29" s="151" t="s">
        <v>110</v>
      </c>
      <c r="D29" s="152" t="str">
        <f>'Activity Data'!BD111/1000</f>
        <v>0</v>
      </c>
      <c r="E29" s="152" t="str">
        <f>'Activity Data'!BJ111/1000</f>
        <v>0</v>
      </c>
      <c r="F29" s="155"/>
      <c r="G29" s="148"/>
    </row>
    <row r="30" ht="18.0" customHeight="1">
      <c r="B30" s="156" t="s">
        <v>127</v>
      </c>
      <c r="C30" s="151" t="s">
        <v>126</v>
      </c>
      <c r="D30" s="152" t="str">
        <f>'Activity Data'!BA111</f>
        <v>0</v>
      </c>
      <c r="E30" s="152" t="str">
        <f>'Activity Data'!BG111</f>
        <v>0</v>
      </c>
      <c r="F30" s="157" t="str">
        <f>'Activity Data'!BM111</f>
        <v>0</v>
      </c>
      <c r="G30" s="148"/>
    </row>
    <row r="31" ht="18.0" customHeight="1">
      <c r="B31" s="150"/>
      <c r="C31" s="151" t="s">
        <v>109</v>
      </c>
      <c r="D31" s="152" t="str">
        <f>'Activity Data'!BC111/1000</f>
        <v>0</v>
      </c>
      <c r="E31" s="152" t="str">
        <f>'Activity Data'!BI111/1000</f>
        <v>0</v>
      </c>
      <c r="F31" s="153"/>
      <c r="G31" s="148"/>
    </row>
    <row r="32" ht="18.0" customHeight="1">
      <c r="B32" s="154"/>
      <c r="C32" s="151" t="s">
        <v>110</v>
      </c>
      <c r="D32" s="152" t="str">
        <f>'Activity Data'!BE111/1000</f>
        <v>0</v>
      </c>
      <c r="E32" s="152" t="str">
        <f>'Activity Data'!BK111/1000</f>
        <v>0</v>
      </c>
      <c r="F32" s="155"/>
      <c r="G32" s="148"/>
    </row>
    <row r="33" ht="27.0" customHeight="1">
      <c r="B33" s="158" t="s">
        <v>128</v>
      </c>
      <c r="C33" s="159"/>
      <c r="D33" s="160" t="str">
        <f t="shared" ref="D33:E33" si="3">IF(ISERROR(D27*$H$58),0,D27*$H$58)+IF(ISERROR((D28)*$I$58),0,(D28)*$I$58)+IF(ISERROR((D29)*$J$58),0,(D29)*$J$58) + IF(ISERROR(D30*$H$58),0,D30*$H$58)+IF(ISERROR((D31)*$I$58),0,(D31)*$I$58)+IF(ISERROR((D32)*$J$58),0,(D32)*$J$58)</f>
        <v>0</v>
      </c>
      <c r="E33" s="160" t="str">
        <f t="shared" si="3"/>
        <v>0</v>
      </c>
      <c r="F33" s="161" t="str">
        <f>SUM(F27:F32)</f>
        <v>0</v>
      </c>
      <c r="G33" s="148"/>
    </row>
    <row r="34" ht="12.75" customHeight="1">
      <c r="C34" s="3"/>
      <c r="F34" s="162"/>
    </row>
    <row r="35" ht="12.75" customHeight="1"/>
    <row r="36" ht="12.75" customHeight="1"/>
    <row r="37" ht="12.75" customHeight="1">
      <c r="B37" s="2" t="s">
        <v>129</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7.25" customHeight="1">
      <c r="B56" s="136" t="s">
        <v>17</v>
      </c>
      <c r="C56" s="137" t="s">
        <v>18</v>
      </c>
      <c r="D56" s="163" t="s">
        <v>121</v>
      </c>
      <c r="E56" s="164"/>
      <c r="F56" s="165"/>
      <c r="G56" s="24" t="s">
        <v>130</v>
      </c>
      <c r="H56" s="166" t="s">
        <v>30</v>
      </c>
      <c r="I56" s="166" t="s">
        <v>131</v>
      </c>
      <c r="J56" s="166" t="s">
        <v>132</v>
      </c>
      <c r="K56" s="166" t="s">
        <v>133</v>
      </c>
    </row>
    <row r="57" ht="35.25" customHeight="1">
      <c r="B57" s="132"/>
      <c r="C57" s="134"/>
      <c r="D57" s="42" t="s">
        <v>134</v>
      </c>
      <c r="E57" s="43" t="s">
        <v>135</v>
      </c>
      <c r="F57" s="39" t="s">
        <v>136</v>
      </c>
      <c r="G57" s="132"/>
      <c r="H57" s="167"/>
      <c r="I57" s="167"/>
      <c r="J57" s="167"/>
      <c r="K57" s="167"/>
    </row>
    <row r="58" ht="18.0" customHeight="1">
      <c r="B58" s="144" t="s">
        <v>137</v>
      </c>
      <c r="C58" s="145" t="s">
        <v>34</v>
      </c>
      <c r="D58" s="146" t="str">
        <f>'Activity Data'!BN111</f>
        <v>0</v>
      </c>
      <c r="E58" s="146" t="str">
        <f>'Activity Data'!BR111</f>
        <v>0</v>
      </c>
      <c r="F58" s="146" t="str">
        <f>'Activity Data'!BV111</f>
        <v>0</v>
      </c>
      <c r="G58" s="147" t="str">
        <f>'Activity Data'!CL111</f>
        <v>0</v>
      </c>
      <c r="H58" t="str">
        <f>VLOOKUP("CO2",INDIRECT(IF(Setting_IPCC_GWP_VERSION="1995 IPCC Second Assessment Report (SAR)","Ref_EF_IPCC_GWP_95",IF(Setting_IPCC_GWP_VERSION="2001 IPCC Third Assessment Report (TAR)","Ref_EF_IPCC_GWP_2001","Ref_EF_IPCC_GWP_2007"))),2,0)</f>
        <v>1</v>
      </c>
      <c r="I58" t="str">
        <f>VLOOKUP("CH4",INDIRECT(IF(Setting_IPCC_GWP_VERSION="1995 IPCC Second Assessment Report (SAR)","Ref_EF_IPCC_GWP_95",IF(Setting_IPCC_GWP_VERSION="2001 IPCC Third Assessment Report (TAR)","Ref_EF_IPCC_GWP_2001","Ref_EF_IPCC_GWP_2007"))),2,0)</f>
        <v>25</v>
      </c>
      <c r="J58" t="str">
        <f>VLOOKUP("N2O",INDIRECT(IF(Setting_IPCC_GWP_VERSION="1995 IPCC Second Assessment Report (SAR)","Ref_EF_IPCC_GWP_95",IF(Setting_IPCC_GWP_VERSION="2001 IPCC Third Assessment Report (TAR)","Ref_EF_IPCC_GWP_2001","Ref_EF_IPCC_GWP_2007"))),2,0)</f>
        <v>298</v>
      </c>
      <c r="K58" t="str">
        <f>VLOOKUP("Biofuel CO2",INDIRECT(IF(Setting_IPCC_GWP_VERSION="1995 IPCC Second Assessment Report (SAR)","Ref_EF_IPCC_GWP_95",IF(Setting_IPCC_GWP_VERSION="2001 IPCC Third Assessment Report (TAR)","Ref_EF_IPCC_GWP_2001","Ref_EF_IPCC_GWP_2007"))),2,0)</f>
        <v>1</v>
      </c>
    </row>
    <row r="59" ht="18.0" customHeight="1">
      <c r="B59" s="154"/>
      <c r="C59" s="151" t="s">
        <v>35</v>
      </c>
      <c r="D59" s="152" t="str">
        <f>'Activity Data'!BZ111</f>
        <v>0</v>
      </c>
      <c r="E59" s="152" t="str">
        <f>'Activity Data'!CD111</f>
        <v>0</v>
      </c>
      <c r="F59" s="152" t="str">
        <f>'Activity Data'!CH111</f>
        <v>0</v>
      </c>
      <c r="G59" s="155"/>
      <c r="H59" t="s">
        <v>138</v>
      </c>
    </row>
    <row r="60" ht="18.0" customHeight="1">
      <c r="B60" s="156" t="s">
        <v>139</v>
      </c>
      <c r="C60" s="151" t="s">
        <v>34</v>
      </c>
      <c r="D60" s="152" t="str">
        <f>'Activity Data'!BO111</f>
        <v>0</v>
      </c>
      <c r="E60" s="152" t="str">
        <f>'Activity Data'!BS111</f>
        <v>0</v>
      </c>
      <c r="F60" s="152" t="str">
        <f>'Activity Data'!BW111</f>
        <v>0</v>
      </c>
      <c r="G60" s="157" t="str">
        <f>'Activity Data'!CM111</f>
        <v>0</v>
      </c>
      <c r="H60" t="str">
        <f>B58</f>
        <v>Road</v>
      </c>
      <c r="I60" t="str">
        <f>B60</f>
        <v>Rail</v>
      </c>
      <c r="J60" t="str">
        <f>B62</f>
        <v>Water</v>
      </c>
      <c r="K60" t="str">
        <f>B64</f>
        <v>AirCraft</v>
      </c>
    </row>
    <row r="61" ht="18.0" customHeight="1">
      <c r="B61" s="154"/>
      <c r="C61" s="151" t="s">
        <v>35</v>
      </c>
      <c r="D61" s="152" t="str">
        <f>'Activity Data'!CA111</f>
        <v>0</v>
      </c>
      <c r="E61" s="152" t="str">
        <f>'Activity Data'!CE111</f>
        <v>0</v>
      </c>
      <c r="F61" s="152" t="str">
        <f>'Activity Data'!CI111</f>
        <v>0</v>
      </c>
      <c r="G61" s="155"/>
      <c r="H61" s="168" t="str">
        <f>SUM(D58:G59)</f>
        <v>0</v>
      </c>
      <c r="I61" s="168" t="str">
        <f>SUM(D60:G61)</f>
        <v>0</v>
      </c>
      <c r="J61" s="168" t="str">
        <f>SUM(D62:F63)</f>
        <v>0</v>
      </c>
      <c r="K61" s="168" t="str">
        <f>SUM(D64:G65)</f>
        <v>0</v>
      </c>
    </row>
    <row r="62" ht="18.0" customHeight="1">
      <c r="B62" s="156" t="s">
        <v>140</v>
      </c>
      <c r="C62" s="151" t="s">
        <v>34</v>
      </c>
      <c r="D62" s="152" t="str">
        <f>'Activity Data'!BP111</f>
        <v>0</v>
      </c>
      <c r="E62" s="152" t="str">
        <f>'Activity Data'!BT111</f>
        <v>0</v>
      </c>
      <c r="F62" s="152" t="str">
        <f>'Activity Data'!BX111</f>
        <v>0</v>
      </c>
      <c r="G62" s="157" t="str">
        <f>'Activity Data'!CN111</f>
        <v>0</v>
      </c>
    </row>
    <row r="63" ht="18.0" customHeight="1">
      <c r="B63" s="154"/>
      <c r="C63" s="151" t="s">
        <v>35</v>
      </c>
      <c r="D63" s="152" t="str">
        <f>'Activity Data'!CB111</f>
        <v>0</v>
      </c>
      <c r="E63" s="152" t="str">
        <f>'Activity Data'!CF111</f>
        <v>0</v>
      </c>
      <c r="F63" s="152" t="str">
        <f>'Activity Data'!CJ111</f>
        <v>0</v>
      </c>
      <c r="G63" s="155"/>
    </row>
    <row r="64" ht="18.0" customHeight="1">
      <c r="B64" s="156" t="s">
        <v>141</v>
      </c>
      <c r="C64" s="151" t="s">
        <v>34</v>
      </c>
      <c r="D64" s="152" t="str">
        <f>'Activity Data'!BQ111</f>
        <v>0</v>
      </c>
      <c r="E64" s="152" t="str">
        <f>'Activity Data'!BU111</f>
        <v>0</v>
      </c>
      <c r="F64" s="152" t="str">
        <f>'Activity Data'!BY111</f>
        <v>0</v>
      </c>
      <c r="G64" s="157" t="str">
        <f>'Activity Data'!CO111</f>
        <v>0</v>
      </c>
    </row>
    <row r="65" ht="18.0" customHeight="1">
      <c r="B65" s="154"/>
      <c r="C65" s="151" t="s">
        <v>35</v>
      </c>
      <c r="D65" s="152" t="str">
        <f>'Activity Data'!CC111</f>
        <v>0</v>
      </c>
      <c r="E65" s="152" t="str">
        <f>'Activity Data'!CG111</f>
        <v>0</v>
      </c>
      <c r="F65" s="152" t="str">
        <f>'Activity Data'!CK111</f>
        <v>0</v>
      </c>
      <c r="G65" s="155"/>
    </row>
    <row r="66" ht="27.0" customHeight="1">
      <c r="B66" s="169" t="s">
        <v>142</v>
      </c>
      <c r="C66" s="170"/>
      <c r="D66" s="171" t="str">
        <f t="shared" ref="D66:G66" si="4">SUM(D58:D65)</f>
        <v>0</v>
      </c>
      <c r="E66" s="171" t="str">
        <f t="shared" si="4"/>
        <v>0</v>
      </c>
      <c r="F66" s="171" t="str">
        <f t="shared" si="4"/>
        <v>0</v>
      </c>
      <c r="G66" s="172" t="str">
        <f t="shared" si="4"/>
        <v>0</v>
      </c>
      <c r="H66" s="148"/>
    </row>
    <row r="67" ht="27.0" customHeight="1">
      <c r="B67" s="158" t="s">
        <v>143</v>
      </c>
      <c r="C67" s="159"/>
      <c r="D67" s="173" t="str">
        <f>IF(ISERROR(D66*$H$58),0,D66*$H$58)+IF(ISERROR((E66/1000)*$I$58),0,(E66/1000)*$I$58)+IF(ISERROR((F66/1000)*$J$58),0,(F66/1000)*$J$58)</f>
        <v>0</v>
      </c>
      <c r="E67" s="174"/>
      <c r="F67" s="159"/>
      <c r="G67" s="161"/>
    </row>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28">
    <mergeCell ref="F25:F26"/>
    <mergeCell ref="F27:F29"/>
    <mergeCell ref="F30:F32"/>
    <mergeCell ref="B33:C33"/>
    <mergeCell ref="D25:E25"/>
    <mergeCell ref="B25:B26"/>
    <mergeCell ref="C25:C26"/>
    <mergeCell ref="B64:B65"/>
    <mergeCell ref="B60:B61"/>
    <mergeCell ref="B62:B63"/>
    <mergeCell ref="B56:B57"/>
    <mergeCell ref="B58:B59"/>
    <mergeCell ref="B27:B29"/>
    <mergeCell ref="B30:B32"/>
    <mergeCell ref="B67:C67"/>
    <mergeCell ref="D67:F67"/>
    <mergeCell ref="C56:C57"/>
    <mergeCell ref="B66:C66"/>
    <mergeCell ref="D56:F56"/>
    <mergeCell ref="G56:G57"/>
    <mergeCell ref="G58:G59"/>
    <mergeCell ref="J56:J57"/>
    <mergeCell ref="K56:K57"/>
    <mergeCell ref="G60:G61"/>
    <mergeCell ref="G62:G63"/>
    <mergeCell ref="H56:H57"/>
    <mergeCell ref="I56:I57"/>
    <mergeCell ref="G64: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71"/>
    <col customWidth="1" min="2" max="2" width="8.43"/>
    <col customWidth="1" min="3" max="3" width="14.86"/>
    <col customWidth="1" min="4" max="4" width="19.43"/>
    <col customWidth="1" min="5" max="5" width="86.86"/>
    <col customWidth="1" min="6" max="11" width="9.14"/>
  </cols>
  <sheetData>
    <row r="1" ht="12.75" customHeight="1">
      <c r="A1" s="175"/>
      <c r="B1" s="175"/>
      <c r="C1" s="175"/>
      <c r="D1" s="175"/>
      <c r="E1" s="176"/>
      <c r="F1" s="175"/>
      <c r="G1" s="175"/>
      <c r="H1" s="175"/>
      <c r="I1" s="175"/>
      <c r="J1" s="175"/>
      <c r="K1" s="175"/>
    </row>
    <row r="2" ht="12.75" customHeight="1">
      <c r="A2" s="175"/>
      <c r="B2" s="175"/>
      <c r="C2" s="175"/>
      <c r="D2" s="175"/>
      <c r="E2" s="176"/>
      <c r="F2" s="175"/>
      <c r="G2" s="175"/>
      <c r="H2" s="175"/>
      <c r="I2" s="175"/>
      <c r="J2" s="175"/>
      <c r="K2" s="175"/>
    </row>
    <row r="3" ht="12.75" customHeight="1">
      <c r="A3" s="175"/>
      <c r="B3" s="175"/>
      <c r="C3" s="175"/>
      <c r="D3" s="175"/>
      <c r="E3" s="176"/>
      <c r="F3" s="175"/>
      <c r="G3" s="175"/>
      <c r="H3" s="175"/>
      <c r="I3" s="175"/>
      <c r="J3" s="175"/>
      <c r="K3" s="175"/>
    </row>
    <row r="4" ht="12.75" customHeight="1">
      <c r="A4" s="175"/>
      <c r="B4" s="175"/>
      <c r="C4" s="175"/>
      <c r="D4" s="175"/>
      <c r="E4" s="176"/>
      <c r="F4" s="175"/>
      <c r="G4" s="175"/>
      <c r="H4" s="175"/>
      <c r="I4" s="175"/>
      <c r="J4" s="175"/>
      <c r="K4" s="175"/>
    </row>
    <row r="5" ht="12.75" customHeight="1">
      <c r="A5" s="175"/>
      <c r="B5" s="175"/>
      <c r="C5" s="175"/>
      <c r="D5" s="175"/>
      <c r="E5" s="176"/>
      <c r="F5" s="175"/>
      <c r="G5" s="175"/>
      <c r="H5" s="175"/>
      <c r="I5" s="175"/>
      <c r="J5" s="175"/>
      <c r="K5" s="175"/>
    </row>
    <row r="6" ht="12.75" customHeight="1">
      <c r="A6" s="175"/>
      <c r="B6" s="175"/>
      <c r="C6" s="175"/>
      <c r="D6" s="175"/>
      <c r="E6" s="176"/>
      <c r="F6" s="175"/>
      <c r="G6" s="175"/>
      <c r="H6" s="175"/>
      <c r="I6" s="175"/>
      <c r="J6" s="175"/>
      <c r="K6" s="175"/>
    </row>
    <row r="7" ht="12.75" customHeight="1">
      <c r="A7" s="175"/>
      <c r="B7" s="2" t="s">
        <v>144</v>
      </c>
      <c r="C7" s="175"/>
      <c r="D7" s="175"/>
      <c r="E7" s="176"/>
      <c r="F7" s="175"/>
      <c r="G7" s="175"/>
      <c r="H7" s="175"/>
      <c r="I7" s="175"/>
      <c r="J7" s="175"/>
      <c r="K7" s="175"/>
    </row>
    <row r="8" ht="12.75" customHeight="1">
      <c r="A8" s="175"/>
      <c r="B8" s="175"/>
      <c r="C8" s="175"/>
      <c r="D8" s="175"/>
      <c r="E8" s="176"/>
      <c r="F8" s="175"/>
      <c r="G8" s="175"/>
      <c r="H8" s="175"/>
      <c r="I8" s="175"/>
      <c r="J8" s="175"/>
      <c r="K8" s="175"/>
    </row>
    <row r="9" ht="27.0" customHeight="1">
      <c r="A9" s="135"/>
      <c r="B9" s="177" t="s">
        <v>145</v>
      </c>
      <c r="C9" s="177" t="s">
        <v>146</v>
      </c>
      <c r="D9" s="177" t="s">
        <v>147</v>
      </c>
      <c r="E9" s="178" t="s">
        <v>148</v>
      </c>
      <c r="F9" s="135"/>
      <c r="G9" s="135"/>
      <c r="H9" s="135"/>
      <c r="I9" s="135"/>
      <c r="J9" s="135"/>
      <c r="K9" s="135"/>
    </row>
    <row r="10" ht="18.0" customHeight="1">
      <c r="A10" s="179"/>
      <c r="B10" s="180" t="s">
        <v>149</v>
      </c>
      <c r="C10" s="181">
        <v>39943.0</v>
      </c>
      <c r="D10" s="182" t="s">
        <v>150</v>
      </c>
      <c r="E10" s="183" t="s">
        <v>151</v>
      </c>
      <c r="F10" s="179"/>
      <c r="G10" s="179"/>
      <c r="H10" s="179"/>
      <c r="I10" s="179"/>
      <c r="J10" s="179"/>
      <c r="K10" s="179"/>
    </row>
    <row r="11" ht="27.0" customHeight="1">
      <c r="A11" s="179"/>
      <c r="B11" s="184" t="s">
        <v>152</v>
      </c>
      <c r="C11" s="185">
        <v>40708.0</v>
      </c>
      <c r="D11" s="186" t="s">
        <v>153</v>
      </c>
      <c r="E11" s="187" t="s">
        <v>154</v>
      </c>
      <c r="F11" s="179"/>
      <c r="G11" s="179"/>
      <c r="H11" s="179"/>
      <c r="I11" s="179"/>
      <c r="J11" s="179"/>
      <c r="K11" s="179"/>
    </row>
    <row r="12" ht="18.0" customHeight="1">
      <c r="A12" s="179"/>
      <c r="B12" s="184" t="s">
        <v>155</v>
      </c>
      <c r="C12" s="185">
        <v>40722.0</v>
      </c>
      <c r="D12" s="186" t="s">
        <v>153</v>
      </c>
      <c r="E12" s="187" t="s">
        <v>156</v>
      </c>
      <c r="F12" s="179"/>
      <c r="G12" s="179"/>
      <c r="H12" s="179"/>
      <c r="I12" s="179"/>
      <c r="J12" s="179"/>
      <c r="K12" s="179"/>
    </row>
    <row r="13" ht="18.0" customHeight="1">
      <c r="A13" s="179"/>
      <c r="B13" s="184" t="s">
        <v>157</v>
      </c>
      <c r="C13" s="185">
        <v>40840.0</v>
      </c>
      <c r="D13" s="186" t="s">
        <v>153</v>
      </c>
      <c r="E13" s="187" t="s">
        <v>158</v>
      </c>
      <c r="F13" s="179"/>
      <c r="G13" s="179"/>
      <c r="H13" s="179"/>
      <c r="I13" s="179"/>
      <c r="J13" s="179"/>
      <c r="K13" s="179"/>
    </row>
    <row r="14" ht="18.0" customHeight="1">
      <c r="A14" s="179"/>
      <c r="B14" s="188" t="s">
        <v>159</v>
      </c>
      <c r="C14" s="185">
        <v>40884.0</v>
      </c>
      <c r="D14" s="186" t="s">
        <v>160</v>
      </c>
      <c r="E14" s="187" t="s">
        <v>161</v>
      </c>
      <c r="F14" s="179"/>
      <c r="G14" s="179"/>
      <c r="H14" s="179"/>
      <c r="I14" s="179"/>
      <c r="J14" s="179"/>
      <c r="K14" s="179"/>
    </row>
    <row r="15" ht="18.0" customHeight="1">
      <c r="A15" s="179"/>
      <c r="B15" s="184" t="s">
        <v>162</v>
      </c>
      <c r="C15" s="185">
        <v>41444.0</v>
      </c>
      <c r="D15" s="186" t="s">
        <v>153</v>
      </c>
      <c r="E15" s="187" t="s">
        <v>163</v>
      </c>
      <c r="F15" s="179"/>
      <c r="G15" s="179"/>
      <c r="H15" s="179"/>
      <c r="I15" s="179"/>
      <c r="J15" s="179"/>
      <c r="K15" s="179"/>
    </row>
    <row r="16" ht="18.0" customHeight="1">
      <c r="A16" s="179"/>
      <c r="B16" s="184" t="s">
        <v>164</v>
      </c>
      <c r="C16" s="185">
        <v>42142.0</v>
      </c>
      <c r="D16" s="186" t="s">
        <v>153</v>
      </c>
      <c r="E16" s="187" t="s">
        <v>165</v>
      </c>
      <c r="F16" s="179"/>
      <c r="G16" s="179"/>
      <c r="H16" s="179"/>
      <c r="I16" s="179"/>
      <c r="J16" s="179"/>
      <c r="K16" s="179"/>
    </row>
    <row r="17" ht="18.0" customHeight="1">
      <c r="A17" s="179"/>
      <c r="B17" s="184"/>
      <c r="C17" s="185"/>
      <c r="D17" s="186"/>
      <c r="E17" s="187"/>
      <c r="F17" s="179"/>
      <c r="G17" s="179"/>
      <c r="H17" s="179"/>
      <c r="I17" s="179"/>
      <c r="J17" s="179"/>
      <c r="K17" s="179"/>
    </row>
    <row r="18" ht="18.0" customHeight="1">
      <c r="A18" s="179"/>
      <c r="B18" s="184"/>
      <c r="C18" s="185"/>
      <c r="D18" s="186"/>
      <c r="E18" s="187"/>
      <c r="F18" s="179"/>
      <c r="G18" s="179"/>
      <c r="H18" s="179"/>
      <c r="I18" s="179"/>
      <c r="J18" s="179"/>
      <c r="K18" s="179"/>
    </row>
    <row r="19" ht="18.0" customHeight="1">
      <c r="A19" s="179"/>
      <c r="B19" s="189"/>
      <c r="C19" s="190"/>
      <c r="D19" s="191"/>
      <c r="E19" s="192"/>
      <c r="F19" s="179"/>
      <c r="G19" s="179"/>
      <c r="H19" s="179"/>
      <c r="I19" s="179"/>
      <c r="J19" s="179"/>
      <c r="K19" s="179"/>
    </row>
    <row r="20" ht="12.75" customHeight="1">
      <c r="A20" s="175"/>
      <c r="B20" s="175"/>
      <c r="C20" s="175"/>
      <c r="D20" s="175"/>
      <c r="E20" s="176"/>
      <c r="F20" s="175"/>
      <c r="G20" s="175"/>
      <c r="H20" s="175"/>
      <c r="I20" s="175"/>
      <c r="J20" s="175"/>
      <c r="K20" s="175"/>
    </row>
    <row r="21" ht="12.75" customHeight="1">
      <c r="A21" s="175"/>
      <c r="B21" s="175"/>
      <c r="C21" s="175"/>
      <c r="D21" s="175"/>
      <c r="E21" s="176"/>
      <c r="F21" s="175"/>
      <c r="G21" s="175"/>
      <c r="H21" s="175"/>
      <c r="I21" s="175"/>
      <c r="J21" s="175"/>
      <c r="K21" s="175"/>
    </row>
    <row r="22" ht="12.75" customHeight="1">
      <c r="A22" s="175"/>
      <c r="B22" s="175"/>
      <c r="C22" s="175"/>
      <c r="D22" s="175"/>
      <c r="E22" s="176"/>
      <c r="F22" s="175"/>
      <c r="G22" s="175"/>
      <c r="H22" s="175"/>
      <c r="I22" s="175"/>
      <c r="J22" s="175"/>
      <c r="K22" s="175"/>
    </row>
    <row r="23" ht="12.75" customHeight="1">
      <c r="A23" s="175"/>
      <c r="B23" s="175"/>
      <c r="C23" s="175"/>
      <c r="D23" s="175"/>
      <c r="E23" s="176"/>
      <c r="F23" s="175"/>
      <c r="G23" s="175"/>
      <c r="H23" s="175"/>
      <c r="I23" s="175"/>
      <c r="J23" s="175"/>
      <c r="K23" s="175"/>
    </row>
    <row r="24" ht="12.75" customHeight="1">
      <c r="A24" s="175"/>
      <c r="B24" s="175"/>
      <c r="C24" s="175"/>
      <c r="D24" s="175"/>
      <c r="E24" s="176"/>
      <c r="F24" s="175"/>
      <c r="G24" s="175"/>
      <c r="H24" s="175"/>
      <c r="I24" s="175"/>
      <c r="J24" s="175"/>
      <c r="K24" s="175"/>
    </row>
    <row r="25" ht="12.75" customHeight="1">
      <c r="A25" s="175"/>
      <c r="B25" s="175"/>
      <c r="C25" s="175"/>
      <c r="D25" s="175"/>
      <c r="E25" s="176"/>
      <c r="F25" s="175"/>
      <c r="G25" s="175"/>
      <c r="H25" s="175"/>
      <c r="I25" s="175"/>
      <c r="J25" s="175"/>
      <c r="K25" s="175"/>
    </row>
    <row r="26" ht="12.75" customHeight="1">
      <c r="A26" s="175"/>
      <c r="B26" s="175"/>
      <c r="C26" s="175"/>
      <c r="D26" s="175"/>
      <c r="E26" s="176"/>
      <c r="F26" s="175"/>
      <c r="G26" s="175"/>
      <c r="H26" s="175"/>
      <c r="I26" s="175"/>
      <c r="J26" s="175"/>
      <c r="K26" s="175"/>
    </row>
    <row r="27" ht="12.75" customHeight="1">
      <c r="A27" s="175"/>
      <c r="B27" s="175"/>
      <c r="C27" s="175"/>
      <c r="D27" s="175"/>
      <c r="E27" s="176"/>
      <c r="F27" s="175"/>
      <c r="G27" s="175"/>
      <c r="H27" s="175"/>
      <c r="I27" s="175"/>
      <c r="J27" s="175"/>
      <c r="K27" s="175"/>
    </row>
    <row r="28" ht="12.75" customHeight="1">
      <c r="A28" s="175"/>
      <c r="B28" s="175"/>
      <c r="C28" s="175"/>
      <c r="D28" s="175"/>
      <c r="E28" s="176"/>
      <c r="F28" s="175"/>
      <c r="G28" s="175"/>
      <c r="H28" s="175"/>
      <c r="I28" s="175"/>
      <c r="J28" s="175"/>
      <c r="K28" s="175"/>
    </row>
    <row r="29" ht="12.75" customHeight="1">
      <c r="A29" s="175"/>
      <c r="B29" s="175"/>
      <c r="C29" s="175"/>
      <c r="D29" s="175"/>
      <c r="E29" s="176"/>
      <c r="F29" s="175"/>
      <c r="G29" s="175"/>
      <c r="H29" s="175"/>
      <c r="I29" s="175"/>
      <c r="J29" s="175"/>
      <c r="K29" s="175"/>
    </row>
    <row r="30" ht="12.75" customHeight="1">
      <c r="A30" s="175"/>
      <c r="B30" s="175"/>
      <c r="C30" s="175"/>
      <c r="D30" s="175"/>
      <c r="E30" s="176"/>
      <c r="F30" s="175"/>
      <c r="G30" s="175"/>
      <c r="H30" s="175"/>
      <c r="I30" s="175"/>
      <c r="J30" s="175"/>
      <c r="K30" s="175"/>
    </row>
    <row r="31" ht="12.75" customHeight="1">
      <c r="A31" s="175"/>
      <c r="B31" s="175"/>
      <c r="C31" s="175"/>
      <c r="D31" s="175"/>
      <c r="E31" s="176"/>
      <c r="F31" s="175"/>
      <c r="G31" s="175"/>
      <c r="H31" s="175"/>
      <c r="I31" s="175"/>
      <c r="J31" s="175"/>
      <c r="K31" s="175"/>
    </row>
    <row r="32" ht="12.75" customHeight="1">
      <c r="A32" s="175"/>
      <c r="B32" s="175"/>
      <c r="C32" s="175"/>
      <c r="D32" s="175"/>
      <c r="E32" s="176"/>
      <c r="F32" s="175"/>
      <c r="G32" s="175"/>
      <c r="H32" s="175"/>
      <c r="I32" s="175"/>
      <c r="J32" s="175"/>
      <c r="K32" s="175"/>
    </row>
    <row r="33" ht="12.75" customHeight="1">
      <c r="A33" s="175"/>
      <c r="B33" s="175"/>
      <c r="C33" s="175"/>
      <c r="D33" s="175"/>
      <c r="E33" s="176"/>
      <c r="F33" s="175"/>
      <c r="G33" s="175"/>
      <c r="H33" s="175"/>
      <c r="I33" s="175"/>
      <c r="J33" s="175"/>
      <c r="K33" s="175"/>
    </row>
    <row r="34" ht="12.75" customHeight="1">
      <c r="A34" s="175"/>
      <c r="B34" s="175"/>
      <c r="C34" s="175"/>
      <c r="D34" s="175"/>
      <c r="E34" s="176"/>
      <c r="F34" s="175"/>
      <c r="G34" s="175"/>
      <c r="H34" s="175"/>
      <c r="I34" s="175"/>
      <c r="J34" s="175"/>
      <c r="K34" s="175"/>
    </row>
    <row r="35" ht="12.75" customHeight="1">
      <c r="A35" s="175"/>
      <c r="B35" s="175"/>
      <c r="C35" s="175"/>
      <c r="D35" s="175"/>
      <c r="E35" s="176"/>
      <c r="F35" s="175"/>
      <c r="G35" s="175"/>
      <c r="H35" s="175"/>
      <c r="I35" s="175"/>
      <c r="J35" s="175"/>
      <c r="K35" s="175"/>
    </row>
    <row r="36" ht="12.75" customHeight="1">
      <c r="A36" s="175"/>
      <c r="B36" s="175"/>
      <c r="C36" s="175"/>
      <c r="D36" s="175"/>
      <c r="E36" s="176"/>
      <c r="F36" s="175"/>
      <c r="G36" s="175"/>
      <c r="H36" s="175"/>
      <c r="I36" s="175"/>
      <c r="J36" s="175"/>
      <c r="K36" s="175"/>
    </row>
    <row r="37" ht="12.75" customHeight="1">
      <c r="A37" s="175"/>
      <c r="B37" s="175"/>
      <c r="C37" s="175"/>
      <c r="D37" s="175"/>
      <c r="E37" s="176"/>
      <c r="F37" s="175"/>
      <c r="G37" s="175"/>
      <c r="H37" s="175"/>
      <c r="I37" s="175"/>
      <c r="J37" s="175"/>
      <c r="K37" s="175"/>
    </row>
    <row r="38" ht="12.75" customHeight="1">
      <c r="A38" s="175"/>
      <c r="B38" s="175"/>
      <c r="C38" s="175"/>
      <c r="D38" s="175"/>
      <c r="E38" s="176"/>
      <c r="F38" s="175"/>
      <c r="G38" s="175"/>
      <c r="H38" s="175"/>
      <c r="I38" s="175"/>
      <c r="J38" s="175"/>
      <c r="K38" s="175"/>
    </row>
    <row r="39" ht="12.75" customHeight="1">
      <c r="A39" s="175"/>
      <c r="B39" s="175"/>
      <c r="C39" s="175"/>
      <c r="D39" s="175"/>
      <c r="E39" s="176"/>
      <c r="F39" s="175"/>
      <c r="G39" s="175"/>
      <c r="H39" s="175"/>
      <c r="I39" s="175"/>
      <c r="J39" s="175"/>
      <c r="K39" s="175"/>
    </row>
    <row r="40" ht="12.75" customHeight="1">
      <c r="A40" s="175"/>
      <c r="B40" s="175"/>
      <c r="C40" s="175"/>
      <c r="D40" s="175"/>
      <c r="E40" s="176"/>
      <c r="F40" s="175"/>
      <c r="G40" s="175"/>
      <c r="H40" s="175"/>
      <c r="I40" s="175"/>
      <c r="J40" s="175"/>
      <c r="K40" s="175"/>
    </row>
    <row r="41" ht="12.75" customHeight="1">
      <c r="A41" s="175"/>
      <c r="B41" s="175"/>
      <c r="C41" s="175"/>
      <c r="D41" s="175"/>
      <c r="E41" s="176"/>
      <c r="F41" s="175"/>
      <c r="G41" s="175"/>
      <c r="H41" s="175"/>
      <c r="I41" s="175"/>
      <c r="J41" s="175"/>
      <c r="K41" s="175"/>
    </row>
    <row r="42" ht="12.75" customHeight="1">
      <c r="A42" s="175"/>
      <c r="B42" s="175"/>
      <c r="C42" s="175"/>
      <c r="D42" s="175"/>
      <c r="E42" s="176"/>
      <c r="F42" s="175"/>
      <c r="G42" s="175"/>
      <c r="H42" s="175"/>
      <c r="I42" s="175"/>
      <c r="J42" s="175"/>
      <c r="K42" s="175"/>
    </row>
    <row r="43" ht="12.75" customHeight="1">
      <c r="A43" s="175"/>
      <c r="B43" s="175"/>
      <c r="C43" s="175"/>
      <c r="D43" s="175"/>
      <c r="E43" s="176"/>
      <c r="F43" s="175"/>
      <c r="G43" s="175"/>
      <c r="H43" s="175"/>
      <c r="I43" s="175"/>
      <c r="J43" s="175"/>
      <c r="K43" s="175"/>
    </row>
    <row r="44" ht="12.75" customHeight="1">
      <c r="A44" s="175"/>
      <c r="B44" s="175"/>
      <c r="C44" s="175"/>
      <c r="D44" s="175"/>
      <c r="E44" s="176"/>
      <c r="F44" s="175"/>
      <c r="G44" s="175"/>
      <c r="H44" s="175"/>
      <c r="I44" s="175"/>
      <c r="J44" s="175"/>
      <c r="K44" s="175"/>
    </row>
    <row r="45" ht="12.75" customHeight="1">
      <c r="A45" s="175"/>
      <c r="B45" s="175"/>
      <c r="C45" s="175"/>
      <c r="D45" s="175"/>
      <c r="E45" s="176"/>
      <c r="F45" s="175"/>
      <c r="G45" s="175"/>
      <c r="H45" s="175"/>
      <c r="I45" s="175"/>
      <c r="J45" s="175"/>
      <c r="K45" s="175"/>
    </row>
    <row r="46" ht="12.75" customHeight="1">
      <c r="A46" s="175"/>
      <c r="B46" s="175"/>
      <c r="C46" s="175"/>
      <c r="D46" s="175"/>
      <c r="E46" s="176"/>
      <c r="F46" s="175"/>
      <c r="G46" s="175"/>
      <c r="H46" s="175"/>
      <c r="I46" s="175"/>
      <c r="J46" s="175"/>
      <c r="K46" s="175"/>
    </row>
    <row r="47" ht="12.75" customHeight="1">
      <c r="A47" s="175"/>
      <c r="B47" s="175"/>
      <c r="C47" s="175"/>
      <c r="D47" s="175"/>
      <c r="E47" s="176"/>
      <c r="F47" s="175"/>
      <c r="G47" s="175"/>
      <c r="H47" s="175"/>
      <c r="I47" s="175"/>
      <c r="J47" s="175"/>
      <c r="K47" s="175"/>
    </row>
    <row r="48" ht="12.75" customHeight="1">
      <c r="A48" s="175"/>
      <c r="B48" s="175"/>
      <c r="C48" s="175"/>
      <c r="D48" s="175"/>
      <c r="E48" s="176"/>
      <c r="F48" s="175"/>
      <c r="G48" s="175"/>
      <c r="H48" s="175"/>
      <c r="I48" s="175"/>
      <c r="J48" s="175"/>
      <c r="K48" s="175"/>
    </row>
    <row r="49" ht="12.75" customHeight="1">
      <c r="A49" s="175"/>
      <c r="B49" s="175"/>
      <c r="C49" s="175"/>
      <c r="D49" s="175"/>
      <c r="E49" s="176"/>
      <c r="F49" s="175"/>
      <c r="G49" s="175"/>
      <c r="H49" s="175"/>
      <c r="I49" s="175"/>
      <c r="J49" s="175"/>
      <c r="K49" s="175"/>
    </row>
    <row r="50" ht="12.75" customHeight="1">
      <c r="A50" s="175"/>
      <c r="B50" s="175"/>
      <c r="C50" s="175"/>
      <c r="D50" s="175"/>
      <c r="E50" s="176"/>
      <c r="F50" s="175"/>
      <c r="G50" s="175"/>
      <c r="H50" s="175"/>
      <c r="I50" s="175"/>
      <c r="J50" s="175"/>
      <c r="K50" s="175"/>
    </row>
    <row r="51" ht="12.75" customHeight="1">
      <c r="A51" s="175"/>
      <c r="B51" s="175"/>
      <c r="C51" s="175"/>
      <c r="D51" s="175"/>
      <c r="E51" s="176"/>
      <c r="F51" s="175"/>
      <c r="G51" s="175"/>
      <c r="H51" s="175"/>
      <c r="I51" s="175"/>
      <c r="J51" s="175"/>
      <c r="K51" s="175"/>
    </row>
    <row r="52" ht="12.75" customHeight="1">
      <c r="A52" s="175"/>
      <c r="B52" s="175"/>
      <c r="C52" s="175"/>
      <c r="D52" s="175"/>
      <c r="E52" s="176"/>
      <c r="F52" s="175"/>
      <c r="G52" s="175"/>
      <c r="H52" s="175"/>
      <c r="I52" s="175"/>
      <c r="J52" s="175"/>
      <c r="K52" s="175"/>
    </row>
    <row r="53" ht="12.75" customHeight="1">
      <c r="A53" s="175"/>
      <c r="B53" s="175"/>
      <c r="C53" s="175"/>
      <c r="D53" s="175"/>
      <c r="E53" s="176"/>
      <c r="F53" s="175"/>
      <c r="G53" s="175"/>
      <c r="H53" s="175"/>
      <c r="I53" s="175"/>
      <c r="J53" s="175"/>
      <c r="K53" s="175"/>
    </row>
    <row r="54" ht="12.75" customHeight="1">
      <c r="A54" s="175"/>
      <c r="B54" s="175"/>
      <c r="C54" s="175"/>
      <c r="D54" s="175"/>
      <c r="E54" s="176"/>
      <c r="F54" s="175"/>
      <c r="G54" s="175"/>
      <c r="H54" s="175"/>
      <c r="I54" s="175"/>
      <c r="J54" s="175"/>
      <c r="K54" s="175"/>
    </row>
    <row r="55" ht="12.75" customHeight="1">
      <c r="A55" s="175"/>
      <c r="B55" s="175"/>
      <c r="C55" s="175"/>
      <c r="D55" s="175"/>
      <c r="E55" s="176"/>
      <c r="F55" s="175"/>
      <c r="G55" s="175"/>
      <c r="H55" s="175"/>
      <c r="I55" s="175"/>
      <c r="J55" s="175"/>
      <c r="K55" s="175"/>
    </row>
    <row r="56" ht="12.75" customHeight="1">
      <c r="A56" s="175"/>
      <c r="B56" s="175"/>
      <c r="C56" s="175"/>
      <c r="D56" s="175"/>
      <c r="E56" s="176"/>
      <c r="F56" s="175"/>
      <c r="G56" s="175"/>
      <c r="H56" s="175"/>
      <c r="I56" s="175"/>
      <c r="J56" s="175"/>
      <c r="K56" s="175"/>
    </row>
    <row r="57" ht="12.75" customHeight="1">
      <c r="A57" s="175"/>
      <c r="B57" s="175"/>
      <c r="C57" s="175"/>
      <c r="D57" s="175"/>
      <c r="E57" s="176"/>
      <c r="F57" s="175"/>
      <c r="G57" s="175"/>
      <c r="H57" s="175"/>
      <c r="I57" s="175"/>
      <c r="J57" s="175"/>
      <c r="K57" s="175"/>
    </row>
    <row r="58" ht="12.75" customHeight="1">
      <c r="A58" s="175"/>
      <c r="B58" s="175"/>
      <c r="C58" s="175"/>
      <c r="D58" s="175"/>
      <c r="E58" s="176"/>
      <c r="F58" s="175"/>
      <c r="G58" s="175"/>
      <c r="H58" s="175"/>
      <c r="I58" s="175"/>
      <c r="J58" s="175"/>
      <c r="K58" s="175"/>
    </row>
    <row r="59" ht="12.75" customHeight="1">
      <c r="A59" s="175"/>
      <c r="B59" s="175"/>
      <c r="C59" s="175"/>
      <c r="D59" s="175"/>
      <c r="E59" s="176"/>
      <c r="F59" s="175"/>
      <c r="G59" s="175"/>
      <c r="H59" s="175"/>
      <c r="I59" s="175"/>
      <c r="J59" s="175"/>
      <c r="K59" s="175"/>
    </row>
    <row r="60" ht="12.75" customHeight="1">
      <c r="A60" s="175"/>
      <c r="B60" s="175"/>
      <c r="C60" s="175"/>
      <c r="D60" s="175"/>
      <c r="E60" s="176"/>
      <c r="F60" s="175"/>
      <c r="G60" s="175"/>
      <c r="H60" s="175"/>
      <c r="I60" s="175"/>
      <c r="J60" s="175"/>
      <c r="K60" s="175"/>
    </row>
    <row r="61" ht="12.75" customHeight="1">
      <c r="A61" s="175"/>
      <c r="B61" s="175"/>
      <c r="C61" s="175"/>
      <c r="D61" s="175"/>
      <c r="E61" s="176"/>
      <c r="F61" s="175"/>
      <c r="G61" s="175"/>
      <c r="H61" s="175"/>
      <c r="I61" s="175"/>
      <c r="J61" s="175"/>
      <c r="K61" s="175"/>
    </row>
    <row r="62" ht="12.75" customHeight="1">
      <c r="A62" s="175"/>
      <c r="B62" s="175"/>
      <c r="C62" s="175"/>
      <c r="D62" s="175"/>
      <c r="E62" s="176"/>
      <c r="F62" s="175"/>
      <c r="G62" s="175"/>
      <c r="H62" s="175"/>
      <c r="I62" s="175"/>
      <c r="J62" s="175"/>
      <c r="K62" s="175"/>
    </row>
    <row r="63" ht="12.75" customHeight="1">
      <c r="A63" s="175"/>
      <c r="B63" s="175"/>
      <c r="C63" s="175"/>
      <c r="D63" s="175"/>
      <c r="E63" s="176"/>
      <c r="F63" s="175"/>
      <c r="G63" s="175"/>
      <c r="H63" s="175"/>
      <c r="I63" s="175"/>
      <c r="J63" s="175"/>
      <c r="K63" s="175"/>
    </row>
    <row r="64" ht="12.75" customHeight="1">
      <c r="A64" s="175"/>
      <c r="B64" s="175"/>
      <c r="C64" s="175"/>
      <c r="D64" s="175"/>
      <c r="E64" s="176"/>
      <c r="F64" s="175"/>
      <c r="G64" s="175"/>
      <c r="H64" s="175"/>
      <c r="I64" s="175"/>
      <c r="J64" s="175"/>
      <c r="K64" s="175"/>
    </row>
    <row r="65" ht="12.75" customHeight="1">
      <c r="A65" s="175"/>
      <c r="B65" s="175"/>
      <c r="C65" s="175"/>
      <c r="D65" s="175"/>
      <c r="E65" s="176"/>
      <c r="F65" s="175"/>
      <c r="G65" s="175"/>
      <c r="H65" s="175"/>
      <c r="I65" s="175"/>
      <c r="J65" s="175"/>
      <c r="K65" s="175"/>
    </row>
    <row r="66" ht="12.75" customHeight="1">
      <c r="A66" s="175"/>
      <c r="B66" s="175"/>
      <c r="C66" s="175"/>
      <c r="D66" s="175"/>
      <c r="E66" s="176"/>
      <c r="F66" s="175"/>
      <c r="G66" s="175"/>
      <c r="H66" s="175"/>
      <c r="I66" s="175"/>
      <c r="J66" s="175"/>
      <c r="K66" s="175"/>
    </row>
    <row r="67" ht="12.75" customHeight="1">
      <c r="A67" s="175"/>
      <c r="B67" s="175"/>
      <c r="C67" s="175"/>
      <c r="D67" s="175"/>
      <c r="E67" s="176"/>
      <c r="F67" s="175"/>
      <c r="G67" s="175"/>
      <c r="H67" s="175"/>
      <c r="I67" s="175"/>
      <c r="J67" s="175"/>
      <c r="K67" s="175"/>
    </row>
    <row r="68" ht="12.75" customHeight="1">
      <c r="A68" s="175"/>
      <c r="B68" s="175"/>
      <c r="C68" s="175"/>
      <c r="D68" s="175"/>
      <c r="E68" s="176"/>
      <c r="F68" s="175"/>
      <c r="G68" s="175"/>
      <c r="H68" s="175"/>
      <c r="I68" s="175"/>
      <c r="J68" s="175"/>
      <c r="K68" s="175"/>
    </row>
    <row r="69" ht="12.75" customHeight="1">
      <c r="A69" s="175"/>
      <c r="B69" s="175"/>
      <c r="C69" s="175"/>
      <c r="D69" s="175"/>
      <c r="E69" s="176"/>
      <c r="F69" s="175"/>
      <c r="G69" s="175"/>
      <c r="H69" s="175"/>
      <c r="I69" s="175"/>
      <c r="J69" s="175"/>
      <c r="K69" s="175"/>
    </row>
    <row r="70" ht="12.75" customHeight="1">
      <c r="A70" s="175"/>
      <c r="B70" s="175"/>
      <c r="C70" s="175"/>
      <c r="D70" s="175"/>
      <c r="E70" s="176"/>
      <c r="F70" s="175"/>
      <c r="G70" s="175"/>
      <c r="H70" s="175"/>
      <c r="I70" s="175"/>
      <c r="J70" s="175"/>
      <c r="K70" s="175"/>
    </row>
    <row r="71" ht="12.75" customHeight="1">
      <c r="A71" s="175"/>
      <c r="B71" s="175"/>
      <c r="C71" s="175"/>
      <c r="D71" s="175"/>
      <c r="E71" s="176"/>
      <c r="F71" s="175"/>
      <c r="G71" s="175"/>
      <c r="H71" s="175"/>
      <c r="I71" s="175"/>
      <c r="J71" s="175"/>
      <c r="K71" s="175"/>
    </row>
    <row r="72" ht="12.75" customHeight="1">
      <c r="A72" s="175"/>
      <c r="B72" s="175"/>
      <c r="C72" s="175"/>
      <c r="D72" s="175"/>
      <c r="E72" s="176"/>
      <c r="F72" s="175"/>
      <c r="G72" s="175"/>
      <c r="H72" s="175"/>
      <c r="I72" s="175"/>
      <c r="J72" s="175"/>
      <c r="K72" s="175"/>
    </row>
    <row r="73" ht="12.75" customHeight="1">
      <c r="A73" s="175"/>
      <c r="B73" s="175"/>
      <c r="C73" s="175"/>
      <c r="D73" s="175"/>
      <c r="E73" s="176"/>
      <c r="F73" s="175"/>
      <c r="G73" s="175"/>
      <c r="H73" s="175"/>
      <c r="I73" s="175"/>
      <c r="J73" s="175"/>
      <c r="K73" s="175"/>
    </row>
    <row r="74" ht="12.75" customHeight="1">
      <c r="A74" s="175"/>
      <c r="B74" s="175"/>
      <c r="C74" s="175"/>
      <c r="D74" s="175"/>
      <c r="E74" s="176"/>
      <c r="F74" s="175"/>
      <c r="G74" s="175"/>
      <c r="H74" s="175"/>
      <c r="I74" s="175"/>
      <c r="J74" s="175"/>
      <c r="K74" s="175"/>
    </row>
    <row r="75" ht="12.75" customHeight="1">
      <c r="A75" s="175"/>
      <c r="B75" s="175"/>
      <c r="C75" s="175"/>
      <c r="D75" s="175"/>
      <c r="E75" s="176"/>
      <c r="F75" s="175"/>
      <c r="G75" s="175"/>
      <c r="H75" s="175"/>
      <c r="I75" s="175"/>
      <c r="J75" s="175"/>
      <c r="K75" s="175"/>
    </row>
    <row r="76" ht="12.75" customHeight="1">
      <c r="A76" s="175"/>
      <c r="B76" s="175"/>
      <c r="C76" s="175"/>
      <c r="D76" s="175"/>
      <c r="E76" s="176"/>
      <c r="F76" s="175"/>
      <c r="G76" s="175"/>
      <c r="H76" s="175"/>
      <c r="I76" s="175"/>
      <c r="J76" s="175"/>
      <c r="K76" s="175"/>
    </row>
    <row r="77" ht="12.75" customHeight="1">
      <c r="A77" s="175"/>
      <c r="B77" s="175"/>
      <c r="C77" s="175"/>
      <c r="D77" s="175"/>
      <c r="E77" s="176"/>
      <c r="F77" s="175"/>
      <c r="G77" s="175"/>
      <c r="H77" s="175"/>
      <c r="I77" s="175"/>
      <c r="J77" s="175"/>
      <c r="K77" s="175"/>
    </row>
    <row r="78" ht="12.75" customHeight="1">
      <c r="A78" s="175"/>
      <c r="B78" s="175"/>
      <c r="C78" s="175"/>
      <c r="D78" s="175"/>
      <c r="E78" s="176"/>
      <c r="F78" s="175"/>
      <c r="G78" s="175"/>
      <c r="H78" s="175"/>
      <c r="I78" s="175"/>
      <c r="J78" s="175"/>
      <c r="K78" s="175"/>
    </row>
    <row r="79" ht="12.75" customHeight="1">
      <c r="A79" s="175"/>
      <c r="B79" s="175"/>
      <c r="C79" s="175"/>
      <c r="D79" s="175"/>
      <c r="E79" s="176"/>
      <c r="F79" s="175"/>
      <c r="G79" s="175"/>
      <c r="H79" s="175"/>
      <c r="I79" s="175"/>
      <c r="J79" s="175"/>
      <c r="K79" s="175"/>
    </row>
    <row r="80" ht="12.75" customHeight="1">
      <c r="A80" s="175"/>
      <c r="B80" s="175"/>
      <c r="C80" s="175"/>
      <c r="D80" s="175"/>
      <c r="E80" s="176"/>
      <c r="F80" s="175"/>
      <c r="G80" s="175"/>
      <c r="H80" s="175"/>
      <c r="I80" s="175"/>
      <c r="J80" s="175"/>
      <c r="K80" s="175"/>
    </row>
    <row r="81" ht="12.75" customHeight="1">
      <c r="A81" s="175"/>
      <c r="B81" s="175"/>
      <c r="C81" s="175"/>
      <c r="D81" s="175"/>
      <c r="E81" s="176"/>
      <c r="F81" s="175"/>
      <c r="G81" s="175"/>
      <c r="H81" s="175"/>
      <c r="I81" s="175"/>
      <c r="J81" s="175"/>
      <c r="K81" s="175"/>
    </row>
    <row r="82" ht="12.75" customHeight="1">
      <c r="A82" s="175"/>
      <c r="B82" s="175"/>
      <c r="C82" s="175"/>
      <c r="D82" s="175"/>
      <c r="E82" s="176"/>
      <c r="F82" s="175"/>
      <c r="G82" s="175"/>
      <c r="H82" s="175"/>
      <c r="I82" s="175"/>
      <c r="J82" s="175"/>
      <c r="K82" s="175"/>
    </row>
    <row r="83" ht="12.75" customHeight="1">
      <c r="A83" s="175"/>
      <c r="B83" s="175"/>
      <c r="C83" s="175"/>
      <c r="D83" s="175"/>
      <c r="E83" s="176"/>
      <c r="F83" s="175"/>
      <c r="G83" s="175"/>
      <c r="H83" s="175"/>
      <c r="I83" s="175"/>
      <c r="J83" s="175"/>
      <c r="K83" s="175"/>
    </row>
    <row r="84" ht="12.75" customHeight="1">
      <c r="A84" s="175"/>
      <c r="B84" s="175"/>
      <c r="C84" s="175"/>
      <c r="D84" s="175"/>
      <c r="E84" s="176"/>
      <c r="F84" s="175"/>
      <c r="G84" s="175"/>
      <c r="H84" s="175"/>
      <c r="I84" s="175"/>
      <c r="J84" s="175"/>
      <c r="K84" s="175"/>
    </row>
    <row r="85" ht="12.75" customHeight="1">
      <c r="A85" s="175"/>
      <c r="B85" s="175"/>
      <c r="C85" s="175"/>
      <c r="D85" s="175"/>
      <c r="E85" s="176"/>
      <c r="F85" s="175"/>
      <c r="G85" s="175"/>
      <c r="H85" s="175"/>
      <c r="I85" s="175"/>
      <c r="J85" s="175"/>
      <c r="K85" s="175"/>
    </row>
    <row r="86" ht="12.75" customHeight="1">
      <c r="A86" s="175"/>
      <c r="B86" s="175"/>
      <c r="C86" s="175"/>
      <c r="D86" s="175"/>
      <c r="E86" s="176"/>
      <c r="F86" s="175"/>
      <c r="G86" s="175"/>
      <c r="H86" s="175"/>
      <c r="I86" s="175"/>
      <c r="J86" s="175"/>
      <c r="K86" s="175"/>
    </row>
    <row r="87" ht="12.75" customHeight="1">
      <c r="A87" s="175"/>
      <c r="B87" s="175"/>
      <c r="C87" s="175"/>
      <c r="D87" s="175"/>
      <c r="E87" s="176"/>
      <c r="F87" s="175"/>
      <c r="G87" s="175"/>
      <c r="H87" s="175"/>
      <c r="I87" s="175"/>
      <c r="J87" s="175"/>
      <c r="K87" s="175"/>
    </row>
    <row r="88" ht="12.75" customHeight="1">
      <c r="A88" s="175"/>
      <c r="B88" s="175"/>
      <c r="C88" s="175"/>
      <c r="D88" s="175"/>
      <c r="E88" s="176"/>
      <c r="F88" s="175"/>
      <c r="G88" s="175"/>
      <c r="H88" s="175"/>
      <c r="I88" s="175"/>
      <c r="J88" s="175"/>
      <c r="K88" s="175"/>
    </row>
    <row r="89" ht="12.75" customHeight="1">
      <c r="A89" s="175"/>
      <c r="B89" s="175"/>
      <c r="C89" s="175"/>
      <c r="D89" s="175"/>
      <c r="E89" s="176"/>
      <c r="F89" s="175"/>
      <c r="G89" s="175"/>
      <c r="H89" s="175"/>
      <c r="I89" s="175"/>
      <c r="J89" s="175"/>
      <c r="K89" s="175"/>
    </row>
    <row r="90" ht="12.75" customHeight="1">
      <c r="A90" s="175"/>
      <c r="B90" s="175"/>
      <c r="C90" s="175"/>
      <c r="D90" s="175"/>
      <c r="E90" s="176"/>
      <c r="F90" s="175"/>
      <c r="G90" s="175"/>
      <c r="H90" s="175"/>
      <c r="I90" s="175"/>
      <c r="J90" s="175"/>
      <c r="K90" s="175"/>
    </row>
    <row r="91" ht="12.75" customHeight="1">
      <c r="A91" s="175"/>
      <c r="B91" s="175"/>
      <c r="C91" s="175"/>
      <c r="D91" s="175"/>
      <c r="E91" s="176"/>
      <c r="F91" s="175"/>
      <c r="G91" s="175"/>
      <c r="H91" s="175"/>
      <c r="I91" s="175"/>
      <c r="J91" s="175"/>
      <c r="K91" s="175"/>
    </row>
    <row r="92" ht="12.75" customHeight="1">
      <c r="A92" s="175"/>
      <c r="B92" s="175"/>
      <c r="C92" s="175"/>
      <c r="D92" s="175"/>
      <c r="E92" s="176"/>
      <c r="F92" s="175"/>
      <c r="G92" s="175"/>
      <c r="H92" s="175"/>
      <c r="I92" s="175"/>
      <c r="J92" s="175"/>
      <c r="K92" s="175"/>
    </row>
    <row r="93" ht="12.75" customHeight="1">
      <c r="A93" s="175"/>
      <c r="B93" s="175"/>
      <c r="C93" s="175"/>
      <c r="D93" s="175"/>
      <c r="E93" s="176"/>
      <c r="F93" s="175"/>
      <c r="G93" s="175"/>
      <c r="H93" s="175"/>
      <c r="I93" s="175"/>
      <c r="J93" s="175"/>
      <c r="K93" s="175"/>
    </row>
    <row r="94" ht="12.75" customHeight="1">
      <c r="A94" s="175"/>
      <c r="B94" s="175"/>
      <c r="C94" s="175"/>
      <c r="D94" s="175"/>
      <c r="E94" s="176"/>
      <c r="F94" s="175"/>
      <c r="G94" s="175"/>
      <c r="H94" s="175"/>
      <c r="I94" s="175"/>
      <c r="J94" s="175"/>
      <c r="K94" s="175"/>
    </row>
    <row r="95" ht="12.75" customHeight="1">
      <c r="A95" s="175"/>
      <c r="B95" s="175"/>
      <c r="C95" s="175"/>
      <c r="D95" s="175"/>
      <c r="E95" s="176"/>
      <c r="F95" s="175"/>
      <c r="G95" s="175"/>
      <c r="H95" s="175"/>
      <c r="I95" s="175"/>
      <c r="J95" s="175"/>
      <c r="K95" s="175"/>
    </row>
    <row r="96" ht="12.75" customHeight="1">
      <c r="A96" s="175"/>
      <c r="B96" s="175"/>
      <c r="C96" s="175"/>
      <c r="D96" s="175"/>
      <c r="E96" s="176"/>
      <c r="F96" s="175"/>
      <c r="G96" s="175"/>
      <c r="H96" s="175"/>
      <c r="I96" s="175"/>
      <c r="J96" s="175"/>
      <c r="K96" s="175"/>
    </row>
    <row r="97" ht="12.75" customHeight="1">
      <c r="A97" s="175"/>
      <c r="B97" s="175"/>
      <c r="C97" s="175"/>
      <c r="D97" s="175"/>
      <c r="E97" s="176"/>
      <c r="F97" s="175"/>
      <c r="G97" s="175"/>
      <c r="H97" s="175"/>
      <c r="I97" s="175"/>
      <c r="J97" s="175"/>
      <c r="K97" s="175"/>
    </row>
    <row r="98" ht="12.75" customHeight="1">
      <c r="A98" s="175"/>
      <c r="B98" s="175"/>
      <c r="C98" s="175"/>
      <c r="D98" s="175"/>
      <c r="E98" s="176"/>
      <c r="F98" s="175"/>
      <c r="G98" s="175"/>
      <c r="H98" s="175"/>
      <c r="I98" s="175"/>
      <c r="J98" s="175"/>
      <c r="K98" s="175"/>
    </row>
    <row r="99" ht="12.75" customHeight="1">
      <c r="A99" s="175"/>
      <c r="B99" s="175"/>
      <c r="C99" s="175"/>
      <c r="D99" s="175"/>
      <c r="E99" s="176"/>
      <c r="F99" s="175"/>
      <c r="G99" s="175"/>
      <c r="H99" s="175"/>
      <c r="I99" s="175"/>
      <c r="J99" s="175"/>
      <c r="K99" s="175"/>
    </row>
    <row r="100" ht="12.75" customHeight="1">
      <c r="A100" s="175"/>
      <c r="B100" s="175"/>
      <c r="C100" s="175"/>
      <c r="D100" s="175"/>
      <c r="E100" s="176"/>
      <c r="F100" s="175"/>
      <c r="G100" s="175"/>
      <c r="H100" s="175"/>
      <c r="I100" s="175"/>
      <c r="J100" s="175"/>
      <c r="K100" s="175"/>
    </row>
  </sheetData>
  <dataValidations>
    <dataValidation type="date" operator="greaterThanOrEqual" allowBlank="1" showErrorMessage="1" sqref="C10:C19">
      <formula1>1.0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36.57"/>
    <col customWidth="1" min="3" max="3" width="16.29"/>
    <col customWidth="1" min="4" max="4" width="24.0"/>
    <col customWidth="1" min="5" max="8" width="16.29"/>
    <col customWidth="1" min="9" max="9" width="57.43"/>
    <col customWidth="1" min="10" max="10" width="15.57"/>
    <col customWidth="1" hidden="1" min="11" max="11" width="23.57"/>
    <col customWidth="1" min="12" max="12" width="11.43"/>
    <col customWidth="1" min="13" max="28" width="9.14"/>
  </cols>
  <sheetData>
    <row r="1" ht="12.75" customHeight="1">
      <c r="A1" s="179"/>
      <c r="B1" s="179"/>
      <c r="C1" s="179"/>
      <c r="D1" s="179"/>
      <c r="E1" s="179"/>
      <c r="F1" s="179"/>
      <c r="G1" s="179"/>
      <c r="H1" s="179"/>
      <c r="I1" s="193"/>
      <c r="J1" s="179"/>
      <c r="K1" s="179"/>
      <c r="L1" s="179"/>
      <c r="M1" s="179"/>
      <c r="N1" s="179"/>
      <c r="O1" s="179"/>
      <c r="P1" s="179"/>
      <c r="Q1" s="179"/>
      <c r="R1" s="179"/>
      <c r="S1" s="179"/>
      <c r="T1" s="179"/>
      <c r="U1" s="179"/>
      <c r="V1" s="179"/>
      <c r="W1" s="179"/>
      <c r="X1" s="179"/>
      <c r="Y1" s="179"/>
      <c r="Z1" s="179"/>
      <c r="AA1" s="179"/>
      <c r="AB1" s="179"/>
    </row>
    <row r="2" ht="12.75" customHeight="1">
      <c r="A2" s="194" t="s">
        <v>166</v>
      </c>
      <c r="B2" s="194"/>
      <c r="C2" s="194"/>
      <c r="D2" s="194"/>
      <c r="E2" s="194"/>
      <c r="F2" s="194"/>
      <c r="G2" s="194"/>
      <c r="H2" s="194"/>
      <c r="I2" s="194"/>
      <c r="J2" s="194"/>
      <c r="K2" s="179"/>
      <c r="L2" s="179"/>
      <c r="M2" s="179"/>
      <c r="N2" s="179"/>
      <c r="O2" s="179"/>
      <c r="P2" s="179"/>
      <c r="Q2" s="179"/>
      <c r="R2" s="179"/>
      <c r="S2" s="179"/>
      <c r="T2" s="179"/>
      <c r="U2" s="179"/>
      <c r="V2" s="179"/>
      <c r="W2" s="179"/>
      <c r="X2" s="179"/>
      <c r="Y2" s="179"/>
      <c r="Z2" s="179"/>
      <c r="AA2" s="179"/>
      <c r="AB2" s="179"/>
    </row>
    <row r="3" ht="12.75" customHeight="1">
      <c r="A3" s="195"/>
      <c r="B3" s="195"/>
      <c r="C3" s="195"/>
      <c r="D3" s="195"/>
      <c r="E3" s="195"/>
      <c r="F3" s="195"/>
      <c r="G3" s="195"/>
      <c r="H3" s="195"/>
      <c r="I3" s="196"/>
      <c r="J3" s="195"/>
      <c r="K3" s="179"/>
      <c r="L3" s="179"/>
      <c r="M3" s="179"/>
      <c r="N3" s="179"/>
      <c r="O3" s="179"/>
      <c r="P3" s="179"/>
      <c r="Q3" s="179"/>
      <c r="R3" s="179"/>
      <c r="S3" s="179"/>
      <c r="T3" s="179"/>
      <c r="U3" s="179"/>
      <c r="V3" s="179"/>
      <c r="W3" s="179"/>
      <c r="X3" s="179"/>
      <c r="Y3" s="179"/>
      <c r="Z3" s="179"/>
      <c r="AA3" s="179"/>
      <c r="AB3" s="179"/>
    </row>
    <row r="4" ht="12.75" customHeight="1">
      <c r="A4" s="197" t="s">
        <v>167</v>
      </c>
      <c r="B4" s="198" t="s">
        <v>168</v>
      </c>
      <c r="C4" s="198" t="s">
        <v>169</v>
      </c>
      <c r="D4" s="198" t="s">
        <v>170</v>
      </c>
      <c r="E4" s="198" t="s">
        <v>171</v>
      </c>
      <c r="F4" s="198" t="s">
        <v>172</v>
      </c>
      <c r="G4" s="198" t="s">
        <v>173</v>
      </c>
      <c r="H4" s="198" t="s">
        <v>174</v>
      </c>
      <c r="I4" s="199" t="s">
        <v>175</v>
      </c>
      <c r="J4" s="197" t="s">
        <v>176</v>
      </c>
      <c r="K4" s="200"/>
      <c r="L4" s="200"/>
      <c r="M4" s="200"/>
      <c r="N4" s="200"/>
      <c r="O4" s="200"/>
      <c r="P4" s="200"/>
      <c r="Q4" s="200"/>
      <c r="R4" s="200"/>
      <c r="S4" s="200"/>
      <c r="T4" s="200"/>
      <c r="U4" s="200"/>
      <c r="V4" s="200"/>
      <c r="W4" s="200"/>
      <c r="X4" s="200"/>
      <c r="Y4" s="200"/>
      <c r="Z4" s="200"/>
      <c r="AA4" s="200"/>
      <c r="AB4" s="200"/>
    </row>
    <row r="5" ht="18.0" customHeight="1">
      <c r="A5" s="201" t="s">
        <v>19</v>
      </c>
      <c r="B5" s="202" t="s">
        <v>177</v>
      </c>
      <c r="C5" s="202" t="s">
        <v>178</v>
      </c>
      <c r="D5" s="202" t="s">
        <v>179</v>
      </c>
      <c r="E5" s="202"/>
      <c r="F5" s="202"/>
      <c r="G5" s="202"/>
      <c r="H5" s="202"/>
      <c r="I5" s="203" t="s">
        <v>180</v>
      </c>
      <c r="J5" s="204" t="s">
        <v>181</v>
      </c>
      <c r="K5" s="179" t="str">
        <f t="shared" ref="K5:K43" si="1">IF(ISBLANK(A5),"",IF(B5&lt;&gt;"*",IF(ISBLANK(B5),"^"&amp;A5,B5),"~"&amp;A5))&amp;IF(ISBLANK(C5),"",IF(D5&lt;&gt;"*",IF(ISBLANK(D5),"^"&amp;C5,D5),"~"&amp;C5))&amp;IF(ISBLANK(E5),"",IF(F5&lt;&gt;"*",IF(ISBLANK(F5),"^&amp;E5",F5),"~"&amp;E5))&amp;IF(ISBLANK(G5),"",IF(H5&lt;&gt;"*",IF(ISBLANK(H5),"^"&amp;G5,H5),"~"&amp;G5))</f>
        <v>Vehicle Distance (e.g. Road Transport)Bus - CNG</v>
      </c>
      <c r="L5" s="179"/>
      <c r="M5" s="179"/>
      <c r="N5" s="179"/>
      <c r="O5" s="179"/>
      <c r="P5" s="179"/>
      <c r="Q5" s="179"/>
      <c r="R5" s="179"/>
      <c r="S5" s="179"/>
      <c r="T5" s="179"/>
      <c r="U5" s="179"/>
      <c r="V5" s="179"/>
      <c r="W5" s="204"/>
      <c r="X5" s="179"/>
      <c r="Y5" s="179"/>
      <c r="Z5" s="179"/>
      <c r="AA5" s="179"/>
      <c r="AB5" s="202"/>
    </row>
    <row r="6" ht="18.0" customHeight="1">
      <c r="A6" s="205" t="s">
        <v>19</v>
      </c>
      <c r="B6" s="206" t="s">
        <v>177</v>
      </c>
      <c r="C6" s="206" t="s">
        <v>178</v>
      </c>
      <c r="D6" s="206" t="s">
        <v>182</v>
      </c>
      <c r="E6" s="206"/>
      <c r="F6" s="206"/>
      <c r="G6" s="206"/>
      <c r="H6" s="206"/>
      <c r="I6" s="203" t="s">
        <v>180</v>
      </c>
      <c r="J6" s="207" t="s">
        <v>181</v>
      </c>
      <c r="K6" s="208" t="str">
        <f t="shared" si="1"/>
        <v>Vehicle Distance (e.g. Road Transport)Light Goods Vehicle - CNG</v>
      </c>
      <c r="L6" s="208"/>
      <c r="M6" s="208"/>
      <c r="N6" s="208"/>
      <c r="O6" s="208"/>
      <c r="P6" s="208"/>
      <c r="Q6" s="208"/>
      <c r="R6" s="208"/>
      <c r="S6" s="208"/>
      <c r="T6" s="208"/>
      <c r="U6" s="208"/>
      <c r="V6" s="208"/>
      <c r="W6" s="207"/>
      <c r="X6" s="208"/>
      <c r="Y6" s="208"/>
      <c r="Z6" s="208"/>
      <c r="AA6" s="208"/>
      <c r="AB6" s="206"/>
    </row>
    <row r="7" ht="18.0" customHeight="1">
      <c r="A7" s="205" t="s">
        <v>19</v>
      </c>
      <c r="B7" s="209" t="s">
        <v>177</v>
      </c>
      <c r="C7" s="209" t="s">
        <v>178</v>
      </c>
      <c r="D7" s="209" t="s">
        <v>183</v>
      </c>
      <c r="E7" s="209"/>
      <c r="F7" s="209"/>
      <c r="G7" s="209"/>
      <c r="H7" s="209"/>
      <c r="I7" s="203" t="s">
        <v>180</v>
      </c>
      <c r="J7" s="210" t="s">
        <v>181</v>
      </c>
      <c r="K7" s="211" t="str">
        <f t="shared" si="1"/>
        <v>Vehicle Distance (e.g. Road Transport)Heavy Duty Vehicle - Rigid - CNG</v>
      </c>
      <c r="L7" s="211"/>
      <c r="M7" s="211"/>
      <c r="N7" s="211"/>
      <c r="O7" s="211"/>
      <c r="P7" s="211"/>
      <c r="Q7" s="211"/>
      <c r="R7" s="211"/>
      <c r="S7" s="211"/>
      <c r="T7" s="211"/>
      <c r="U7" s="211"/>
      <c r="V7" s="211"/>
      <c r="W7" s="210"/>
      <c r="X7" s="211"/>
      <c r="Y7" s="211"/>
      <c r="Z7" s="211"/>
      <c r="AA7" s="211"/>
      <c r="AB7" s="209"/>
    </row>
    <row r="8" ht="18.0" customHeight="1">
      <c r="A8" s="205" t="s">
        <v>19</v>
      </c>
      <c r="B8" s="202" t="s">
        <v>177</v>
      </c>
      <c r="C8" s="202" t="s">
        <v>178</v>
      </c>
      <c r="D8" s="202" t="s">
        <v>184</v>
      </c>
      <c r="E8" s="202"/>
      <c r="F8" s="202"/>
      <c r="G8" s="202"/>
      <c r="H8" s="202"/>
      <c r="I8" s="203" t="s">
        <v>180</v>
      </c>
      <c r="J8" s="204" t="s">
        <v>181</v>
      </c>
      <c r="K8" s="179" t="str">
        <f t="shared" si="1"/>
        <v>Vehicle Distance (e.g. Road Transport)Heavy Duty Vehicle - Articulated - CNG</v>
      </c>
      <c r="L8" s="179"/>
      <c r="M8" s="179"/>
      <c r="N8" s="179"/>
      <c r="O8" s="179"/>
      <c r="P8" s="179"/>
      <c r="Q8" s="179"/>
      <c r="R8" s="179"/>
      <c r="S8" s="179"/>
      <c r="T8" s="179"/>
      <c r="U8" s="179"/>
      <c r="V8" s="179"/>
      <c r="W8" s="204"/>
      <c r="X8" s="179"/>
      <c r="Y8" s="179"/>
      <c r="Z8" s="179"/>
      <c r="AA8" s="179"/>
      <c r="AB8" s="202"/>
    </row>
    <row r="9" ht="18.0" customHeight="1">
      <c r="A9" s="205" t="s">
        <v>19</v>
      </c>
      <c r="B9" s="212" t="s">
        <v>177</v>
      </c>
      <c r="C9" s="212" t="s">
        <v>178</v>
      </c>
      <c r="D9" s="212" t="s">
        <v>185</v>
      </c>
      <c r="E9" s="212"/>
      <c r="F9" s="212"/>
      <c r="G9" s="212"/>
      <c r="H9" s="212"/>
      <c r="I9" s="203" t="s">
        <v>186</v>
      </c>
      <c r="J9" s="213" t="s">
        <v>181</v>
      </c>
      <c r="K9" s="214" t="str">
        <f t="shared" si="1"/>
        <v>Vehicle Distance (e.g. Road Transport)Passenger Car - Fuel Unknown</v>
      </c>
      <c r="L9" s="214"/>
      <c r="M9" s="214"/>
      <c r="N9" s="214"/>
      <c r="O9" s="214"/>
      <c r="P9" s="214"/>
      <c r="Q9" s="214"/>
      <c r="R9" s="214"/>
      <c r="S9" s="214"/>
      <c r="T9" s="214"/>
      <c r="U9" s="214"/>
      <c r="V9" s="214"/>
      <c r="W9" s="213"/>
      <c r="X9" s="214"/>
      <c r="Y9" s="214"/>
      <c r="Z9" s="214"/>
      <c r="AA9" s="214"/>
      <c r="AB9" s="212"/>
    </row>
    <row r="10" ht="18.0" customHeight="1">
      <c r="A10" s="205" t="s">
        <v>19</v>
      </c>
      <c r="B10" s="212" t="s">
        <v>177</v>
      </c>
      <c r="C10" s="212" t="s">
        <v>178</v>
      </c>
      <c r="D10" s="212" t="s">
        <v>187</v>
      </c>
      <c r="E10" s="212"/>
      <c r="F10" s="212"/>
      <c r="G10" s="212"/>
      <c r="H10" s="212"/>
      <c r="I10" s="203" t="s">
        <v>186</v>
      </c>
      <c r="J10" s="213" t="s">
        <v>181</v>
      </c>
      <c r="K10" s="214" t="str">
        <f t="shared" si="1"/>
        <v>Vehicle Distance (e.g. Road Transport)Light Goods Vehicle - Fuel Unknown</v>
      </c>
      <c r="L10" s="214"/>
      <c r="M10" s="214"/>
      <c r="N10" s="214"/>
      <c r="O10" s="214"/>
      <c r="P10" s="214"/>
      <c r="Q10" s="214"/>
      <c r="R10" s="214"/>
      <c r="S10" s="214"/>
      <c r="T10" s="214"/>
      <c r="U10" s="214"/>
      <c r="V10" s="214"/>
      <c r="W10" s="213"/>
      <c r="X10" s="214"/>
      <c r="Y10" s="214"/>
      <c r="Z10" s="214"/>
      <c r="AA10" s="214"/>
      <c r="AB10" s="212"/>
    </row>
    <row r="11" ht="18.0" customHeight="1">
      <c r="A11" s="205" t="s">
        <v>19</v>
      </c>
      <c r="B11" s="212" t="s">
        <v>177</v>
      </c>
      <c r="C11" s="212" t="s">
        <v>178</v>
      </c>
      <c r="D11" s="212" t="s">
        <v>188</v>
      </c>
      <c r="E11" s="212"/>
      <c r="F11" s="212"/>
      <c r="G11" s="212"/>
      <c r="H11" s="212"/>
      <c r="I11" s="203" t="s">
        <v>186</v>
      </c>
      <c r="J11" s="213" t="s">
        <v>181</v>
      </c>
      <c r="K11" s="214" t="str">
        <f t="shared" si="1"/>
        <v>Vehicle Distance (e.g. Road Transport)Heavy Duty Vehicle - Rigid - Fuel Unknown</v>
      </c>
      <c r="L11" s="214"/>
      <c r="M11" s="214"/>
      <c r="N11" s="214"/>
      <c r="O11" s="214"/>
      <c r="P11" s="214"/>
      <c r="Q11" s="214"/>
      <c r="R11" s="214"/>
      <c r="S11" s="214"/>
      <c r="T11" s="214"/>
      <c r="U11" s="214"/>
      <c r="V11" s="214"/>
      <c r="W11" s="213"/>
      <c r="X11" s="214"/>
      <c r="Y11" s="214"/>
      <c r="Z11" s="214"/>
      <c r="AA11" s="214"/>
      <c r="AB11" s="212"/>
    </row>
    <row r="12" ht="18.0" customHeight="1">
      <c r="A12" s="205" t="s">
        <v>19</v>
      </c>
      <c r="B12" s="206" t="s">
        <v>177</v>
      </c>
      <c r="C12" s="206" t="s">
        <v>178</v>
      </c>
      <c r="D12" s="206" t="s">
        <v>189</v>
      </c>
      <c r="E12" s="206"/>
      <c r="F12" s="206"/>
      <c r="G12" s="206"/>
      <c r="H12" s="206"/>
      <c r="I12" s="203" t="s">
        <v>186</v>
      </c>
      <c r="J12" s="207" t="s">
        <v>181</v>
      </c>
      <c r="K12" s="208" t="str">
        <f t="shared" si="1"/>
        <v>Vehicle Distance (e.g. Road Transport)Heavy Duty Vehicle - Articulated - Fuel Unknown</v>
      </c>
      <c r="L12" s="208"/>
      <c r="M12" s="208"/>
      <c r="N12" s="208"/>
      <c r="O12" s="208"/>
      <c r="P12" s="208"/>
      <c r="Q12" s="208"/>
      <c r="R12" s="208"/>
      <c r="S12" s="208"/>
      <c r="T12" s="208"/>
      <c r="U12" s="208"/>
      <c r="V12" s="208"/>
      <c r="W12" s="207"/>
      <c r="X12" s="208"/>
      <c r="Y12" s="208"/>
      <c r="Z12" s="208"/>
      <c r="AA12" s="208"/>
      <c r="AB12" s="206"/>
    </row>
    <row r="13" ht="18.0" customHeight="1">
      <c r="A13" s="205" t="s">
        <v>41</v>
      </c>
      <c r="B13" s="209" t="s">
        <v>190</v>
      </c>
      <c r="C13" s="209" t="s">
        <v>191</v>
      </c>
      <c r="D13" s="209"/>
      <c r="E13" s="209"/>
      <c r="F13" s="209"/>
      <c r="G13" s="209"/>
      <c r="H13" s="209"/>
      <c r="I13" s="215" t="s">
        <v>192</v>
      </c>
      <c r="J13" s="210" t="s">
        <v>181</v>
      </c>
      <c r="K13" s="211" t="str">
        <f t="shared" si="1"/>
        <v>~Distance Travelled^Unit of Distance</v>
      </c>
      <c r="L13" s="211"/>
      <c r="M13" s="211"/>
      <c r="N13" s="211"/>
      <c r="O13" s="211"/>
      <c r="P13" s="211"/>
      <c r="Q13" s="211"/>
      <c r="R13" s="211"/>
      <c r="S13" s="211"/>
      <c r="T13" s="211"/>
      <c r="U13" s="211"/>
      <c r="V13" s="211"/>
      <c r="W13" s="210"/>
      <c r="X13" s="211"/>
      <c r="Y13" s="211"/>
      <c r="Z13" s="211"/>
      <c r="AA13" s="211"/>
      <c r="AB13" s="209"/>
    </row>
    <row r="14" ht="18.0" customHeight="1">
      <c r="A14" s="216" t="s">
        <v>41</v>
      </c>
      <c r="B14" s="202"/>
      <c r="C14" s="202" t="s">
        <v>191</v>
      </c>
      <c r="D14" s="202" t="s">
        <v>190</v>
      </c>
      <c r="E14" s="202"/>
      <c r="F14" s="202"/>
      <c r="G14" s="202"/>
      <c r="H14" s="202"/>
      <c r="I14" s="215" t="s">
        <v>193</v>
      </c>
      <c r="J14" s="210" t="s">
        <v>181</v>
      </c>
      <c r="K14" s="179" t="str">
        <f t="shared" si="1"/>
        <v>^Distance Travelled~Unit of Distance</v>
      </c>
      <c r="L14" s="179"/>
      <c r="M14" s="179"/>
      <c r="N14" s="179"/>
      <c r="O14" s="179"/>
      <c r="P14" s="179"/>
      <c r="Q14" s="179"/>
      <c r="R14" s="179"/>
      <c r="S14" s="179"/>
      <c r="T14" s="179"/>
      <c r="U14" s="179"/>
      <c r="V14" s="179"/>
      <c r="W14" s="179"/>
      <c r="X14" s="179"/>
      <c r="Y14" s="179"/>
      <c r="Z14" s="179"/>
      <c r="AA14" s="179"/>
      <c r="AB14" s="179"/>
    </row>
    <row r="15" ht="18.0" customHeight="1">
      <c r="A15" s="217" t="s">
        <v>41</v>
      </c>
      <c r="B15" s="206" t="s">
        <v>190</v>
      </c>
      <c r="C15" s="206" t="s">
        <v>178</v>
      </c>
      <c r="D15" s="206"/>
      <c r="E15" s="206"/>
      <c r="F15" s="206"/>
      <c r="G15" s="206"/>
      <c r="H15" s="206"/>
      <c r="I15" s="203" t="s">
        <v>194</v>
      </c>
      <c r="J15" s="204" t="s">
        <v>181</v>
      </c>
      <c r="K15" s="179" t="str">
        <f t="shared" si="1"/>
        <v>~Distance Travelled^Vehicle Type</v>
      </c>
      <c r="L15" s="179"/>
      <c r="M15" s="179"/>
      <c r="N15" s="179"/>
      <c r="O15" s="179"/>
      <c r="P15" s="179"/>
      <c r="Q15" s="179"/>
      <c r="R15" s="179"/>
      <c r="S15" s="179"/>
      <c r="T15" s="179"/>
      <c r="U15" s="179"/>
      <c r="V15" s="179"/>
      <c r="W15" s="179"/>
      <c r="X15" s="179"/>
      <c r="Y15" s="179"/>
      <c r="Z15" s="179"/>
      <c r="AA15" s="179"/>
      <c r="AB15" s="179"/>
    </row>
    <row r="16" ht="18.0" customHeight="1">
      <c r="A16" s="205" t="s">
        <v>46</v>
      </c>
      <c r="B16" s="206" t="s">
        <v>190</v>
      </c>
      <c r="C16" s="206" t="s">
        <v>47</v>
      </c>
      <c r="D16" s="206"/>
      <c r="E16" s="206"/>
      <c r="F16" s="206"/>
      <c r="G16" s="206"/>
      <c r="H16" s="206"/>
      <c r="I16" s="218" t="s">
        <v>195</v>
      </c>
      <c r="J16" s="207" t="s">
        <v>181</v>
      </c>
      <c r="K16" s="179" t="str">
        <f t="shared" si="1"/>
        <v>~Fuel Amount^Unit of Fuel Amount</v>
      </c>
      <c r="L16" s="208"/>
      <c r="M16" s="208"/>
      <c r="N16" s="208"/>
      <c r="O16" s="208"/>
      <c r="P16" s="208"/>
      <c r="Q16" s="208"/>
      <c r="R16" s="208"/>
      <c r="S16" s="208"/>
      <c r="T16" s="208"/>
      <c r="U16" s="208"/>
      <c r="V16" s="208"/>
      <c r="W16" s="208"/>
      <c r="X16" s="208"/>
      <c r="Y16" s="208"/>
      <c r="Z16" s="208"/>
      <c r="AA16" s="208"/>
      <c r="AB16" s="208"/>
    </row>
    <row r="17" ht="18.0" customHeight="1">
      <c r="A17" s="219" t="s">
        <v>46</v>
      </c>
      <c r="B17" s="212"/>
      <c r="C17" s="212" t="s">
        <v>47</v>
      </c>
      <c r="D17" s="212" t="s">
        <v>190</v>
      </c>
      <c r="E17" s="212"/>
      <c r="F17" s="212"/>
      <c r="G17" s="212"/>
      <c r="H17" s="212"/>
      <c r="I17" s="220" t="s">
        <v>196</v>
      </c>
      <c r="J17" s="221" t="s">
        <v>181</v>
      </c>
      <c r="K17" s="179" t="str">
        <f t="shared" si="1"/>
        <v>^Fuel Amount~Unit of Fuel Amount</v>
      </c>
      <c r="L17" s="179"/>
      <c r="M17" s="179"/>
      <c r="N17" s="179"/>
      <c r="O17" s="179"/>
      <c r="P17" s="179"/>
      <c r="Q17" s="179"/>
      <c r="R17" s="179"/>
      <c r="S17" s="179"/>
      <c r="T17" s="179"/>
      <c r="U17" s="179"/>
      <c r="V17" s="179"/>
      <c r="W17" s="179"/>
      <c r="X17" s="179"/>
      <c r="Y17" s="179"/>
      <c r="Z17" s="179"/>
      <c r="AA17" s="179"/>
      <c r="AB17" s="179"/>
    </row>
    <row r="18" ht="18.0" customHeight="1">
      <c r="A18" s="217" t="s">
        <v>45</v>
      </c>
      <c r="B18" s="206" t="s">
        <v>190</v>
      </c>
      <c r="C18" s="206" t="s">
        <v>46</v>
      </c>
      <c r="D18" s="206"/>
      <c r="E18" s="206"/>
      <c r="F18" s="206"/>
      <c r="G18" s="206"/>
      <c r="H18" s="206"/>
      <c r="I18" s="218" t="s">
        <v>196</v>
      </c>
      <c r="J18" s="222" t="s">
        <v>181</v>
      </c>
      <c r="K18" s="179" t="str">
        <f t="shared" si="1"/>
        <v>~Fuel Used^Fuel Amount</v>
      </c>
      <c r="L18" s="208"/>
      <c r="M18" s="208"/>
      <c r="N18" s="208"/>
      <c r="O18" s="208"/>
      <c r="P18" s="208"/>
      <c r="Q18" s="208"/>
      <c r="R18" s="208"/>
      <c r="S18" s="208"/>
      <c r="T18" s="208"/>
      <c r="U18" s="208"/>
      <c r="V18" s="208"/>
      <c r="W18" s="208"/>
      <c r="X18" s="208"/>
      <c r="Y18" s="208"/>
      <c r="Z18" s="208"/>
      <c r="AA18" s="208"/>
      <c r="AB18" s="208"/>
    </row>
    <row r="19" ht="18.0" customHeight="1">
      <c r="A19" s="223" t="s">
        <v>45</v>
      </c>
      <c r="B19" s="209"/>
      <c r="C19" s="209" t="s">
        <v>46</v>
      </c>
      <c r="D19" s="209" t="s">
        <v>190</v>
      </c>
      <c r="E19" s="209"/>
      <c r="F19" s="209"/>
      <c r="G19" s="209"/>
      <c r="H19" s="209"/>
      <c r="I19" s="215" t="s">
        <v>197</v>
      </c>
      <c r="J19" s="224" t="s">
        <v>181</v>
      </c>
      <c r="K19" s="179" t="str">
        <f t="shared" si="1"/>
        <v>^Fuel Used~Fuel Amount</v>
      </c>
      <c r="L19" s="179"/>
      <c r="M19" s="179"/>
      <c r="N19" s="179"/>
      <c r="O19" s="179"/>
      <c r="P19" s="179"/>
      <c r="Q19" s="179"/>
      <c r="R19" s="179"/>
      <c r="S19" s="179"/>
      <c r="T19" s="179"/>
      <c r="U19" s="179"/>
      <c r="V19" s="179"/>
      <c r="W19" s="179"/>
      <c r="X19" s="179"/>
      <c r="Y19" s="179"/>
      <c r="Z19" s="179"/>
      <c r="AA19" s="179"/>
      <c r="AB19" s="179"/>
    </row>
    <row r="20" ht="18.0" customHeight="1">
      <c r="A20" s="223" t="s">
        <v>19</v>
      </c>
      <c r="B20" s="209" t="s">
        <v>125</v>
      </c>
      <c r="C20" s="209" t="s">
        <v>45</v>
      </c>
      <c r="D20" s="209"/>
      <c r="E20" s="209"/>
      <c r="F20" s="209"/>
      <c r="G20" s="209"/>
      <c r="H20" s="209"/>
      <c r="I20" s="215" t="s">
        <v>197</v>
      </c>
      <c r="J20" s="224" t="s">
        <v>181</v>
      </c>
      <c r="K20" s="179" t="str">
        <f t="shared" si="1"/>
        <v>Fuel Use^Fuel Used</v>
      </c>
      <c r="L20" s="179"/>
      <c r="M20" s="179"/>
      <c r="N20" s="179"/>
      <c r="O20" s="179"/>
      <c r="P20" s="179"/>
      <c r="Q20" s="179"/>
      <c r="R20" s="179"/>
      <c r="S20" s="179"/>
      <c r="T20" s="179"/>
      <c r="U20" s="179"/>
      <c r="V20" s="179"/>
      <c r="W20" s="179"/>
      <c r="X20" s="179"/>
      <c r="Y20" s="179"/>
      <c r="Z20" s="179"/>
      <c r="AA20" s="179"/>
      <c r="AB20" s="179"/>
    </row>
    <row r="21" ht="18.0" customHeight="1">
      <c r="A21" s="225" t="s">
        <v>19</v>
      </c>
      <c r="B21" s="212" t="s">
        <v>177</v>
      </c>
      <c r="C21" s="212" t="s">
        <v>178</v>
      </c>
      <c r="D21" s="212"/>
      <c r="E21" s="212"/>
      <c r="F21" s="212"/>
      <c r="G21" s="212"/>
      <c r="H21" s="212"/>
      <c r="I21" s="203" t="s">
        <v>194</v>
      </c>
      <c r="J21" s="221" t="s">
        <v>181</v>
      </c>
      <c r="K21" s="179" t="str">
        <f t="shared" si="1"/>
        <v>Vehicle Distance (e.g. Road Transport)^Vehicle Type</v>
      </c>
      <c r="L21" s="179"/>
      <c r="M21" s="179"/>
      <c r="N21" s="179"/>
      <c r="O21" s="179"/>
      <c r="P21" s="179"/>
      <c r="Q21" s="179"/>
      <c r="R21" s="179"/>
      <c r="S21" s="179"/>
      <c r="T21" s="179"/>
      <c r="U21" s="179"/>
      <c r="V21" s="179"/>
      <c r="W21" s="179"/>
      <c r="X21" s="179"/>
      <c r="Y21" s="179"/>
      <c r="Z21" s="179"/>
      <c r="AA21" s="179"/>
      <c r="AB21" s="179"/>
    </row>
    <row r="22" ht="18.0" customHeight="1">
      <c r="A22" s="225" t="s">
        <v>19</v>
      </c>
      <c r="B22" s="206" t="s">
        <v>177</v>
      </c>
      <c r="C22" s="206" t="s">
        <v>41</v>
      </c>
      <c r="D22" s="206"/>
      <c r="E22" s="206"/>
      <c r="F22" s="206"/>
      <c r="G22" s="206"/>
      <c r="H22" s="206"/>
      <c r="I22" s="218" t="s">
        <v>193</v>
      </c>
      <c r="J22" s="222" t="s">
        <v>181</v>
      </c>
      <c r="K22" s="208" t="str">
        <f t="shared" si="1"/>
        <v>Vehicle Distance (e.g. Road Transport)^Distance Travelled</v>
      </c>
      <c r="L22" s="208"/>
      <c r="M22" s="208"/>
      <c r="N22" s="208"/>
      <c r="O22" s="208"/>
      <c r="P22" s="208"/>
      <c r="Q22" s="208"/>
      <c r="R22" s="208"/>
      <c r="S22" s="208"/>
      <c r="T22" s="208"/>
      <c r="U22" s="208"/>
      <c r="V22" s="208"/>
      <c r="W22" s="207"/>
      <c r="X22" s="208"/>
      <c r="Y22" s="208"/>
      <c r="Z22" s="208"/>
      <c r="AA22" s="208"/>
      <c r="AB22" s="206"/>
    </row>
    <row r="23" ht="18.0" customHeight="1">
      <c r="A23" s="205" t="s">
        <v>19</v>
      </c>
      <c r="B23" s="202" t="s">
        <v>198</v>
      </c>
      <c r="C23" s="202" t="s">
        <v>178</v>
      </c>
      <c r="D23" s="202"/>
      <c r="E23" s="202"/>
      <c r="F23" s="202"/>
      <c r="G23" s="202"/>
      <c r="H23" s="202"/>
      <c r="I23" s="203" t="s">
        <v>194</v>
      </c>
      <c r="J23" s="226" t="s">
        <v>181</v>
      </c>
      <c r="K23" s="179" t="str">
        <f t="shared" si="1"/>
        <v>Passenger Distance (e.g. Public Transport)^Vehicle Type</v>
      </c>
      <c r="L23" s="179"/>
      <c r="M23" s="179"/>
      <c r="N23" s="179"/>
      <c r="O23" s="179"/>
      <c r="P23" s="179"/>
      <c r="Q23" s="179"/>
      <c r="R23" s="179"/>
      <c r="S23" s="179"/>
      <c r="T23" s="179"/>
      <c r="U23" s="179"/>
      <c r="V23" s="179"/>
      <c r="W23" s="179"/>
      <c r="X23" s="179"/>
      <c r="Y23" s="179"/>
      <c r="Z23" s="179"/>
      <c r="AA23" s="179"/>
      <c r="AB23" s="179"/>
    </row>
    <row r="24" ht="18.0" customHeight="1">
      <c r="A24" s="205" t="s">
        <v>19</v>
      </c>
      <c r="B24" s="212" t="s">
        <v>198</v>
      </c>
      <c r="C24" s="212" t="s">
        <v>41</v>
      </c>
      <c r="D24" s="212"/>
      <c r="E24" s="212"/>
      <c r="F24" s="212"/>
      <c r="G24" s="212"/>
      <c r="H24" s="212"/>
      <c r="I24" s="220" t="s">
        <v>193</v>
      </c>
      <c r="J24" s="221" t="s">
        <v>181</v>
      </c>
      <c r="K24" s="214" t="str">
        <f t="shared" si="1"/>
        <v>Passenger Distance (e.g. Public Transport)^Distance Travelled</v>
      </c>
      <c r="L24" s="214"/>
      <c r="M24" s="214"/>
      <c r="N24" s="214"/>
      <c r="O24" s="214"/>
      <c r="P24" s="214"/>
      <c r="Q24" s="214"/>
      <c r="R24" s="214"/>
      <c r="S24" s="214"/>
      <c r="T24" s="214"/>
      <c r="U24" s="214"/>
      <c r="V24" s="214"/>
      <c r="W24" s="213"/>
      <c r="X24" s="214"/>
      <c r="Y24" s="214"/>
      <c r="Z24" s="214"/>
      <c r="AA24" s="214"/>
      <c r="AB24" s="212"/>
    </row>
    <row r="25" ht="18.0" customHeight="1">
      <c r="A25" s="227" t="s">
        <v>19</v>
      </c>
      <c r="B25" s="206" t="s">
        <v>198</v>
      </c>
      <c r="C25" s="206" t="s">
        <v>43</v>
      </c>
      <c r="D25" s="206"/>
      <c r="E25" s="206"/>
      <c r="F25" s="206"/>
      <c r="G25" s="206"/>
      <c r="H25" s="206"/>
      <c r="I25" s="218" t="s">
        <v>199</v>
      </c>
      <c r="J25" s="222" t="s">
        <v>181</v>
      </c>
      <c r="K25" s="208" t="str">
        <f t="shared" si="1"/>
        <v>Passenger Distance (e.g. Public Transport)^# of Passenger</v>
      </c>
      <c r="L25" s="208"/>
      <c r="M25" s="208"/>
      <c r="N25" s="208"/>
      <c r="O25" s="208"/>
      <c r="P25" s="208"/>
      <c r="Q25" s="208"/>
      <c r="R25" s="208"/>
      <c r="S25" s="208"/>
      <c r="T25" s="208"/>
      <c r="U25" s="208"/>
      <c r="V25" s="208"/>
      <c r="W25" s="207"/>
      <c r="X25" s="208"/>
      <c r="Y25" s="208"/>
      <c r="Z25" s="208"/>
      <c r="AA25" s="208"/>
      <c r="AB25" s="206"/>
    </row>
    <row r="26" ht="18.0" customHeight="1">
      <c r="A26" s="216" t="s">
        <v>19</v>
      </c>
      <c r="B26" s="202" t="s">
        <v>200</v>
      </c>
      <c r="C26" s="202" t="s">
        <v>178</v>
      </c>
      <c r="D26" s="202"/>
      <c r="E26" s="202"/>
      <c r="F26" s="202"/>
      <c r="G26" s="202"/>
      <c r="H26" s="202"/>
      <c r="I26" s="203" t="s">
        <v>194</v>
      </c>
      <c r="J26" s="226" t="s">
        <v>181</v>
      </c>
      <c r="K26" s="179" t="str">
        <f t="shared" si="1"/>
        <v>Weight Distance (e.g. Freight Transport)^Vehicle Type</v>
      </c>
      <c r="L26" s="179"/>
      <c r="M26" s="179"/>
      <c r="N26" s="179"/>
      <c r="O26" s="179"/>
      <c r="P26" s="179"/>
      <c r="Q26" s="179"/>
      <c r="R26" s="179"/>
      <c r="S26" s="179"/>
      <c r="T26" s="179"/>
      <c r="U26" s="179"/>
      <c r="V26" s="179"/>
      <c r="W26" s="179"/>
      <c r="X26" s="179"/>
      <c r="Y26" s="179"/>
      <c r="Z26" s="179"/>
      <c r="AA26" s="179"/>
      <c r="AB26" s="179"/>
    </row>
    <row r="27" ht="18.0" customHeight="1">
      <c r="A27" s="216" t="s">
        <v>19</v>
      </c>
      <c r="B27" s="206" t="s">
        <v>200</v>
      </c>
      <c r="C27" s="206" t="s">
        <v>41</v>
      </c>
      <c r="D27" s="206"/>
      <c r="E27" s="206"/>
      <c r="F27" s="206"/>
      <c r="G27" s="206"/>
      <c r="H27" s="206"/>
      <c r="I27" s="218" t="s">
        <v>193</v>
      </c>
      <c r="J27" s="222" t="s">
        <v>181</v>
      </c>
      <c r="K27" s="208" t="str">
        <f t="shared" si="1"/>
        <v>Weight Distance (e.g. Freight Transport)^Distance Travelled</v>
      </c>
      <c r="L27" s="208"/>
      <c r="M27" s="208"/>
      <c r="N27" s="208"/>
      <c r="O27" s="208"/>
      <c r="P27" s="208"/>
      <c r="Q27" s="208"/>
      <c r="R27" s="208"/>
      <c r="S27" s="208"/>
      <c r="T27" s="208"/>
      <c r="U27" s="208"/>
      <c r="V27" s="208"/>
      <c r="W27" s="207"/>
      <c r="X27" s="208"/>
      <c r="Y27" s="208"/>
      <c r="Z27" s="208"/>
      <c r="AA27" s="208"/>
      <c r="AB27" s="206"/>
    </row>
    <row r="28" ht="18.0" customHeight="1">
      <c r="A28" s="205" t="s">
        <v>19</v>
      </c>
      <c r="B28" s="209" t="s">
        <v>201</v>
      </c>
      <c r="C28" s="209" t="s">
        <v>45</v>
      </c>
      <c r="D28" s="209"/>
      <c r="E28" s="209"/>
      <c r="F28" s="209"/>
      <c r="G28" s="209"/>
      <c r="H28" s="209"/>
      <c r="I28" s="215" t="s">
        <v>202</v>
      </c>
      <c r="J28" s="224" t="s">
        <v>181</v>
      </c>
      <c r="K28" s="179" t="str">
        <f t="shared" si="1"/>
        <v>Custom Fuel^Fuel Used</v>
      </c>
      <c r="L28" s="179"/>
      <c r="M28" s="179"/>
      <c r="N28" s="179"/>
      <c r="O28" s="179"/>
      <c r="P28" s="179"/>
      <c r="Q28" s="179"/>
      <c r="R28" s="179"/>
      <c r="S28" s="179"/>
      <c r="T28" s="179"/>
      <c r="U28" s="179"/>
      <c r="V28" s="179"/>
      <c r="W28" s="179"/>
      <c r="X28" s="179"/>
      <c r="Y28" s="179"/>
      <c r="Z28" s="179"/>
      <c r="AA28" s="179"/>
      <c r="AB28" s="179"/>
    </row>
    <row r="29" ht="18.0" customHeight="1">
      <c r="A29" s="217" t="s">
        <v>19</v>
      </c>
      <c r="B29" s="212" t="s">
        <v>203</v>
      </c>
      <c r="C29" s="212" t="s">
        <v>178</v>
      </c>
      <c r="D29" s="212"/>
      <c r="E29" s="212"/>
      <c r="F29" s="212"/>
      <c r="G29" s="212"/>
      <c r="H29" s="212"/>
      <c r="I29" s="203" t="s">
        <v>204</v>
      </c>
      <c r="J29" s="221" t="s">
        <v>181</v>
      </c>
      <c r="K29" s="179" t="str">
        <f t="shared" si="1"/>
        <v>Custom Vehicle^Vehicle Type</v>
      </c>
      <c r="L29" s="179"/>
      <c r="M29" s="179"/>
      <c r="N29" s="179"/>
      <c r="O29" s="179"/>
      <c r="P29" s="179"/>
      <c r="Q29" s="179"/>
      <c r="R29" s="179"/>
      <c r="S29" s="179"/>
      <c r="T29" s="179"/>
      <c r="U29" s="179"/>
      <c r="V29" s="179"/>
      <c r="W29" s="179"/>
      <c r="X29" s="179"/>
      <c r="Y29" s="179"/>
      <c r="Z29" s="179"/>
      <c r="AA29" s="179"/>
      <c r="AB29" s="179"/>
    </row>
    <row r="30" ht="18.0" customHeight="1">
      <c r="A30" s="217" t="s">
        <v>19</v>
      </c>
      <c r="B30" s="206" t="s">
        <v>203</v>
      </c>
      <c r="C30" s="206" t="s">
        <v>41</v>
      </c>
      <c r="D30" s="206"/>
      <c r="E30" s="206"/>
      <c r="F30" s="206"/>
      <c r="G30" s="206"/>
      <c r="H30" s="206"/>
      <c r="I30" s="218" t="s">
        <v>193</v>
      </c>
      <c r="J30" s="222" t="s">
        <v>181</v>
      </c>
      <c r="K30" s="208" t="str">
        <f t="shared" si="1"/>
        <v>Custom Vehicle^Distance Travelled</v>
      </c>
      <c r="L30" s="208"/>
      <c r="M30" s="208"/>
      <c r="N30" s="208"/>
      <c r="O30" s="208"/>
      <c r="P30" s="208"/>
      <c r="Q30" s="208"/>
      <c r="R30" s="208"/>
      <c r="S30" s="208"/>
      <c r="T30" s="208"/>
      <c r="U30" s="208"/>
      <c r="V30" s="208"/>
      <c r="W30" s="207"/>
      <c r="X30" s="208"/>
      <c r="Y30" s="208"/>
      <c r="Z30" s="208"/>
      <c r="AA30" s="208"/>
      <c r="AB30" s="206"/>
    </row>
    <row r="31" ht="18.0" customHeight="1">
      <c r="A31" s="217" t="s">
        <v>19</v>
      </c>
      <c r="B31" s="209" t="s">
        <v>200</v>
      </c>
      <c r="C31" s="209" t="s">
        <v>205</v>
      </c>
      <c r="D31" s="209"/>
      <c r="E31" s="209"/>
      <c r="F31" s="209"/>
      <c r="G31" s="209"/>
      <c r="H31" s="209"/>
      <c r="I31" s="215" t="s">
        <v>206</v>
      </c>
      <c r="J31" s="224" t="s">
        <v>181</v>
      </c>
      <c r="K31" s="179" t="str">
        <f t="shared" si="1"/>
        <v>Weight Distance (e.g. Freight Transport)^Gross Weight</v>
      </c>
      <c r="L31" s="179"/>
      <c r="M31" s="179"/>
      <c r="N31" s="179"/>
      <c r="O31" s="179"/>
      <c r="P31" s="179"/>
      <c r="Q31" s="179"/>
      <c r="R31" s="179"/>
      <c r="S31" s="179"/>
      <c r="T31" s="179"/>
      <c r="U31" s="179"/>
      <c r="V31" s="179"/>
      <c r="W31" s="179"/>
      <c r="X31" s="179"/>
      <c r="Y31" s="179"/>
      <c r="Z31" s="179"/>
      <c r="AA31" s="179"/>
      <c r="AB31" s="179"/>
    </row>
    <row r="32" ht="18.0" customHeight="1">
      <c r="A32" s="205" t="s">
        <v>19</v>
      </c>
      <c r="B32" s="212" t="s">
        <v>207</v>
      </c>
      <c r="C32" s="212" t="s">
        <v>178</v>
      </c>
      <c r="D32" s="212"/>
      <c r="E32" s="212"/>
      <c r="F32" s="212"/>
      <c r="G32" s="212"/>
      <c r="H32" s="212"/>
      <c r="I32" s="220" t="s">
        <v>194</v>
      </c>
      <c r="J32" s="213" t="s">
        <v>181</v>
      </c>
      <c r="K32" s="214" t="str">
        <f t="shared" si="1"/>
        <v>Fuel Use and Vehicle Distance^Vehicle Type</v>
      </c>
      <c r="L32" s="214"/>
      <c r="M32" s="214"/>
      <c r="N32" s="214"/>
      <c r="O32" s="214"/>
      <c r="P32" s="214"/>
      <c r="Q32" s="214"/>
      <c r="R32" s="214"/>
      <c r="S32" s="214"/>
      <c r="T32" s="214"/>
      <c r="U32" s="214"/>
      <c r="V32" s="214"/>
      <c r="W32" s="213"/>
      <c r="X32" s="214"/>
      <c r="Y32" s="214"/>
      <c r="Z32" s="214"/>
      <c r="AA32" s="214"/>
      <c r="AB32" s="212"/>
    </row>
    <row r="33" ht="18.0" customHeight="1">
      <c r="A33" s="205" t="s">
        <v>19</v>
      </c>
      <c r="B33" s="212" t="s">
        <v>207</v>
      </c>
      <c r="C33" s="212" t="s">
        <v>41</v>
      </c>
      <c r="D33" s="212"/>
      <c r="E33" s="212"/>
      <c r="F33" s="212"/>
      <c r="G33" s="212"/>
      <c r="H33" s="212"/>
      <c r="I33" s="220" t="s">
        <v>193</v>
      </c>
      <c r="J33" s="213" t="s">
        <v>181</v>
      </c>
      <c r="K33" s="214" t="str">
        <f t="shared" si="1"/>
        <v>Fuel Use and Vehicle Distance^Distance Travelled</v>
      </c>
      <c r="L33" s="214"/>
      <c r="M33" s="214"/>
      <c r="N33" s="214"/>
      <c r="O33" s="214"/>
      <c r="P33" s="214"/>
      <c r="Q33" s="214"/>
      <c r="R33" s="214"/>
      <c r="S33" s="214"/>
      <c r="T33" s="214"/>
      <c r="U33" s="214"/>
      <c r="V33" s="214"/>
      <c r="W33" s="213"/>
      <c r="X33" s="214"/>
      <c r="Y33" s="214"/>
      <c r="Z33" s="214"/>
      <c r="AA33" s="214"/>
      <c r="AB33" s="212"/>
    </row>
    <row r="34" ht="18.0" customHeight="1">
      <c r="A34" s="205" t="s">
        <v>19</v>
      </c>
      <c r="B34" s="206" t="s">
        <v>207</v>
      </c>
      <c r="C34" s="206" t="s">
        <v>45</v>
      </c>
      <c r="D34" s="206"/>
      <c r="E34" s="206"/>
      <c r="F34" s="206"/>
      <c r="G34" s="206"/>
      <c r="H34" s="206"/>
      <c r="I34" s="218" t="s">
        <v>197</v>
      </c>
      <c r="J34" s="207" t="s">
        <v>181</v>
      </c>
      <c r="K34" s="208" t="str">
        <f t="shared" si="1"/>
        <v>Fuel Use and Vehicle Distance^Fuel Used</v>
      </c>
      <c r="L34" s="208"/>
      <c r="M34" s="208"/>
      <c r="N34" s="208"/>
      <c r="O34" s="208"/>
      <c r="P34" s="208"/>
      <c r="Q34" s="208"/>
      <c r="R34" s="208"/>
      <c r="S34" s="208"/>
      <c r="T34" s="208"/>
      <c r="U34" s="208"/>
      <c r="V34" s="208"/>
      <c r="W34" s="207"/>
      <c r="X34" s="208"/>
      <c r="Y34" s="208"/>
      <c r="Z34" s="208"/>
      <c r="AA34" s="208"/>
      <c r="AB34" s="206"/>
    </row>
    <row r="35" ht="18.0" customHeight="1">
      <c r="A35" s="205" t="s">
        <v>17</v>
      </c>
      <c r="B35" s="209" t="s">
        <v>137</v>
      </c>
      <c r="C35" s="209" t="s">
        <v>18</v>
      </c>
      <c r="D35" s="209" t="s">
        <v>34</v>
      </c>
      <c r="E35" s="209"/>
      <c r="F35" s="209"/>
      <c r="G35" s="209"/>
      <c r="H35" s="209"/>
      <c r="I35" s="215" t="s">
        <v>208</v>
      </c>
      <c r="J35" s="210" t="s">
        <v>209</v>
      </c>
      <c r="K35" s="179" t="str">
        <f t="shared" si="1"/>
        <v>RoadScope 1</v>
      </c>
      <c r="L35" s="179"/>
      <c r="M35" s="179"/>
      <c r="N35" s="179"/>
      <c r="O35" s="179"/>
      <c r="P35" s="179"/>
      <c r="Q35" s="179"/>
      <c r="R35" s="179"/>
      <c r="S35" s="179"/>
      <c r="T35" s="179"/>
      <c r="U35" s="179"/>
      <c r="V35" s="179"/>
      <c r="W35" s="179"/>
      <c r="X35" s="179"/>
      <c r="Y35" s="179"/>
      <c r="Z35" s="179"/>
      <c r="AA35" s="179"/>
      <c r="AB35" s="179"/>
    </row>
    <row r="36" ht="18.0" customHeight="1">
      <c r="A36" s="205" t="s">
        <v>16</v>
      </c>
      <c r="B36" s="206" t="s">
        <v>210</v>
      </c>
      <c r="C36" s="206"/>
      <c r="D36" s="206"/>
      <c r="E36" s="206"/>
      <c r="F36" s="206"/>
      <c r="G36" s="206"/>
      <c r="H36" s="206"/>
      <c r="I36" s="218" t="s">
        <v>211</v>
      </c>
      <c r="J36" s="207" t="s">
        <v>209</v>
      </c>
      <c r="K36" s="179" t="str">
        <f t="shared" si="1"/>
        <v>Other</v>
      </c>
      <c r="L36" s="179"/>
      <c r="M36" s="179"/>
      <c r="N36" s="179"/>
      <c r="O36" s="179"/>
      <c r="P36" s="179"/>
      <c r="Q36" s="179"/>
      <c r="R36" s="179"/>
      <c r="S36" s="179"/>
      <c r="T36" s="179"/>
      <c r="U36" s="179"/>
      <c r="V36" s="179"/>
      <c r="W36" s="179"/>
      <c r="X36" s="179"/>
      <c r="Y36" s="179"/>
      <c r="Z36" s="179"/>
      <c r="AA36" s="179"/>
      <c r="AB36" s="179"/>
    </row>
    <row r="37" ht="18.0" customHeight="1">
      <c r="A37" s="205" t="s">
        <v>19</v>
      </c>
      <c r="B37" s="209" t="s">
        <v>200</v>
      </c>
      <c r="C37" s="206"/>
      <c r="D37" s="206"/>
      <c r="E37" s="206"/>
      <c r="F37" s="206"/>
      <c r="G37" s="206"/>
      <c r="H37" s="206"/>
      <c r="I37" s="218" t="s">
        <v>212</v>
      </c>
      <c r="J37" s="207" t="s">
        <v>209</v>
      </c>
      <c r="K37" s="179" t="str">
        <f t="shared" si="1"/>
        <v>Weight Distance (e.g. Freight Transport)</v>
      </c>
      <c r="L37" s="179"/>
      <c r="M37" s="179"/>
      <c r="N37" s="179"/>
      <c r="O37" s="179"/>
      <c r="P37" s="179"/>
      <c r="Q37" s="179"/>
      <c r="R37" s="179"/>
      <c r="S37" s="179"/>
      <c r="T37" s="179"/>
      <c r="U37" s="179"/>
      <c r="V37" s="179"/>
      <c r="W37" s="179"/>
      <c r="X37" s="179"/>
      <c r="Y37" s="179"/>
      <c r="Z37" s="179"/>
      <c r="AA37" s="179"/>
      <c r="AB37" s="179"/>
    </row>
    <row r="38" ht="18.0" customHeight="1">
      <c r="A38" s="205" t="s">
        <v>17</v>
      </c>
      <c r="B38" s="212" t="s">
        <v>213</v>
      </c>
      <c r="C38" s="212"/>
      <c r="D38" s="212"/>
      <c r="E38" s="212"/>
      <c r="F38" s="212"/>
      <c r="G38" s="212"/>
      <c r="H38" s="212"/>
      <c r="I38" s="220" t="s">
        <v>214</v>
      </c>
      <c r="J38" s="213" t="s">
        <v>209</v>
      </c>
      <c r="K38" s="179" t="str">
        <f t="shared" si="1"/>
        <v>Aircraft</v>
      </c>
      <c r="L38" s="179"/>
      <c r="M38" s="179"/>
      <c r="N38" s="179"/>
      <c r="O38" s="179"/>
      <c r="P38" s="179"/>
      <c r="Q38" s="179"/>
      <c r="R38" s="179"/>
      <c r="S38" s="179"/>
      <c r="T38" s="179"/>
      <c r="U38" s="179"/>
      <c r="V38" s="179"/>
      <c r="W38" s="179"/>
      <c r="X38" s="179"/>
      <c r="Y38" s="179"/>
      <c r="Z38" s="179"/>
      <c r="AA38" s="179"/>
      <c r="AB38" s="179"/>
    </row>
    <row r="39" ht="18.0" customHeight="1">
      <c r="A39" s="205" t="s">
        <v>16</v>
      </c>
      <c r="B39" s="209" t="s">
        <v>215</v>
      </c>
      <c r="C39" s="209"/>
      <c r="D39" s="209"/>
      <c r="E39" s="209"/>
      <c r="F39" s="209"/>
      <c r="G39" s="209"/>
      <c r="H39" s="209"/>
      <c r="I39" s="215" t="s">
        <v>216</v>
      </c>
      <c r="J39" s="210" t="s">
        <v>209</v>
      </c>
      <c r="K39" s="179" t="str">
        <f t="shared" si="1"/>
        <v>UK</v>
      </c>
      <c r="L39" s="179"/>
      <c r="M39" s="179"/>
      <c r="N39" s="179"/>
      <c r="O39" s="179"/>
      <c r="P39" s="179"/>
      <c r="Q39" s="179"/>
      <c r="R39" s="179"/>
      <c r="S39" s="179"/>
      <c r="T39" s="179"/>
      <c r="U39" s="179"/>
      <c r="V39" s="179"/>
      <c r="W39" s="179"/>
      <c r="X39" s="179"/>
      <c r="Y39" s="179"/>
      <c r="Z39" s="179"/>
      <c r="AA39" s="179"/>
      <c r="AB39" s="179"/>
    </row>
    <row r="40" ht="18.0" customHeight="1">
      <c r="A40" s="205" t="s">
        <v>16</v>
      </c>
      <c r="B40" s="206" t="s">
        <v>217</v>
      </c>
      <c r="C40" s="206"/>
      <c r="D40" s="206"/>
      <c r="E40" s="206"/>
      <c r="F40" s="206"/>
      <c r="G40" s="206"/>
      <c r="H40" s="206"/>
      <c r="I40" s="218" t="s">
        <v>12</v>
      </c>
      <c r="J40" s="207" t="s">
        <v>209</v>
      </c>
      <c r="K40" s="179" t="str">
        <f t="shared" si="1"/>
        <v>US</v>
      </c>
      <c r="L40" s="179"/>
      <c r="M40" s="179"/>
      <c r="N40" s="179"/>
      <c r="O40" s="179"/>
      <c r="P40" s="179"/>
      <c r="Q40" s="179"/>
      <c r="R40" s="179"/>
      <c r="S40" s="179"/>
      <c r="T40" s="179"/>
      <c r="U40" s="179"/>
      <c r="V40" s="179"/>
      <c r="W40" s="179"/>
      <c r="X40" s="179"/>
      <c r="Y40" s="179"/>
      <c r="Z40" s="179"/>
      <c r="AA40" s="179"/>
      <c r="AB40" s="179"/>
    </row>
    <row r="41" ht="18.0" customHeight="1">
      <c r="A41" s="205" t="s">
        <v>16</v>
      </c>
      <c r="B41" s="212" t="s">
        <v>215</v>
      </c>
      <c r="C41" s="212" t="s">
        <v>17</v>
      </c>
      <c r="D41" s="212" t="s">
        <v>137</v>
      </c>
      <c r="E41" s="212"/>
      <c r="F41" s="212"/>
      <c r="G41" s="212"/>
      <c r="H41" s="212"/>
      <c r="I41" s="220" t="s">
        <v>218</v>
      </c>
      <c r="J41" s="213" t="s">
        <v>209</v>
      </c>
      <c r="K41" s="179" t="str">
        <f t="shared" si="1"/>
        <v>UKRoad</v>
      </c>
      <c r="L41" s="179"/>
      <c r="M41" s="179"/>
      <c r="N41" s="179"/>
      <c r="O41" s="179"/>
      <c r="P41" s="179"/>
      <c r="Q41" s="179"/>
      <c r="R41" s="179"/>
      <c r="S41" s="179"/>
      <c r="T41" s="179"/>
      <c r="U41" s="179"/>
      <c r="V41" s="179"/>
      <c r="W41" s="179"/>
      <c r="X41" s="179"/>
      <c r="Y41" s="179"/>
      <c r="Z41" s="179"/>
      <c r="AA41" s="179"/>
      <c r="AB41" s="179"/>
    </row>
    <row r="42" ht="18.0" customHeight="1">
      <c r="A42" s="205"/>
      <c r="B42" s="206"/>
      <c r="C42" s="206"/>
      <c r="D42" s="206"/>
      <c r="E42" s="206"/>
      <c r="F42" s="206"/>
      <c r="G42" s="206"/>
      <c r="H42" s="206"/>
      <c r="I42" s="218"/>
      <c r="J42" s="207"/>
      <c r="K42" s="208" t="str">
        <f t="shared" si="1"/>
        <v/>
      </c>
      <c r="L42" s="208"/>
      <c r="M42" s="208"/>
      <c r="N42" s="208"/>
      <c r="O42" s="208"/>
      <c r="P42" s="208"/>
      <c r="Q42" s="208"/>
      <c r="R42" s="208"/>
      <c r="S42" s="208"/>
      <c r="T42" s="208"/>
      <c r="U42" s="208"/>
      <c r="V42" s="208"/>
      <c r="W42" s="207"/>
      <c r="X42" s="208"/>
      <c r="Y42" s="208"/>
      <c r="Z42" s="208"/>
      <c r="AA42" s="208"/>
      <c r="AB42" s="206"/>
    </row>
    <row r="43" ht="18.0" customHeight="1">
      <c r="A43" s="228"/>
      <c r="B43" s="229"/>
      <c r="C43" s="229"/>
      <c r="D43" s="229"/>
      <c r="E43" s="229"/>
      <c r="F43" s="229"/>
      <c r="G43" s="229"/>
      <c r="H43" s="229"/>
      <c r="I43" s="230"/>
      <c r="J43" s="231"/>
      <c r="K43" s="179" t="str">
        <f t="shared" si="1"/>
        <v/>
      </c>
      <c r="L43" s="179"/>
      <c r="M43" s="179"/>
      <c r="N43" s="179"/>
      <c r="O43" s="179"/>
      <c r="P43" s="179"/>
      <c r="Q43" s="179"/>
      <c r="R43" s="179"/>
      <c r="S43" s="179"/>
      <c r="T43" s="179"/>
      <c r="U43" s="179"/>
      <c r="V43" s="179"/>
      <c r="W43" s="179"/>
      <c r="X43" s="179"/>
      <c r="Y43" s="179"/>
      <c r="Z43" s="179"/>
      <c r="AA43" s="179"/>
      <c r="AB43" s="179"/>
    </row>
    <row r="44" ht="12.75" customHeight="1">
      <c r="A44" s="179"/>
      <c r="B44" s="179"/>
      <c r="C44" s="179"/>
      <c r="D44" s="179"/>
      <c r="E44" s="179"/>
      <c r="F44" s="179"/>
      <c r="G44" s="179"/>
      <c r="H44" s="232"/>
      <c r="I44" s="193"/>
      <c r="J44" s="179"/>
      <c r="K44" s="179"/>
      <c r="L44" s="179"/>
      <c r="M44" s="179"/>
      <c r="N44" s="179"/>
      <c r="O44" s="179"/>
      <c r="P44" s="179"/>
      <c r="Q44" s="179"/>
      <c r="R44" s="179"/>
      <c r="S44" s="179"/>
      <c r="T44" s="179"/>
      <c r="U44" s="179"/>
      <c r="V44" s="179"/>
      <c r="W44" s="179"/>
      <c r="X44" s="179"/>
      <c r="Y44" s="179"/>
      <c r="Z44" s="179"/>
      <c r="AA44" s="179"/>
      <c r="AB44" s="179"/>
    </row>
    <row r="45" ht="12.75" customHeight="1">
      <c r="A45" s="179"/>
      <c r="B45" s="179"/>
      <c r="C45" s="179"/>
      <c r="D45" s="179"/>
      <c r="E45" s="179"/>
      <c r="F45" s="179"/>
      <c r="G45" s="179"/>
      <c r="H45" s="179"/>
      <c r="I45" s="193"/>
      <c r="J45" s="179"/>
      <c r="K45" s="179"/>
      <c r="L45" s="179"/>
      <c r="M45" s="179"/>
      <c r="N45" s="179"/>
      <c r="O45" s="179"/>
      <c r="P45" s="179"/>
      <c r="Q45" s="179"/>
      <c r="R45" s="179"/>
      <c r="S45" s="179"/>
      <c r="T45" s="179"/>
      <c r="U45" s="179"/>
      <c r="V45" s="179"/>
      <c r="W45" s="179"/>
      <c r="X45" s="179"/>
      <c r="Y45" s="179"/>
      <c r="Z45" s="179"/>
      <c r="AA45" s="179"/>
      <c r="AB45" s="179"/>
    </row>
    <row r="46" ht="12.75" customHeight="1">
      <c r="A46" s="179"/>
      <c r="B46" s="179"/>
      <c r="C46" s="179"/>
      <c r="D46" s="179"/>
      <c r="E46" s="179"/>
      <c r="F46" s="179"/>
      <c r="G46" s="179"/>
      <c r="H46" s="179"/>
      <c r="I46" s="193"/>
      <c r="J46" s="179"/>
      <c r="K46" s="179"/>
      <c r="L46" s="179"/>
      <c r="M46" s="179"/>
      <c r="N46" s="179"/>
      <c r="O46" s="179"/>
      <c r="P46" s="179"/>
      <c r="Q46" s="179"/>
      <c r="R46" s="179"/>
      <c r="S46" s="179"/>
      <c r="T46" s="179"/>
      <c r="U46" s="179"/>
      <c r="V46" s="179"/>
      <c r="W46" s="179"/>
      <c r="X46" s="179"/>
      <c r="Y46" s="179"/>
      <c r="Z46" s="179"/>
      <c r="AA46" s="179"/>
      <c r="AB46" s="179"/>
    </row>
    <row r="47" ht="12.75" customHeight="1">
      <c r="A47" s="179"/>
      <c r="B47" s="179"/>
      <c r="C47" s="179"/>
      <c r="D47" s="179"/>
      <c r="E47" s="179"/>
      <c r="F47" s="179"/>
      <c r="G47" s="179"/>
      <c r="H47" s="179"/>
      <c r="I47" s="193"/>
      <c r="J47" s="179"/>
      <c r="K47" s="179"/>
      <c r="L47" s="179"/>
      <c r="M47" s="179"/>
      <c r="N47" s="179"/>
      <c r="O47" s="179"/>
      <c r="P47" s="179"/>
      <c r="Q47" s="179"/>
      <c r="R47" s="179"/>
      <c r="S47" s="179"/>
      <c r="T47" s="179"/>
      <c r="U47" s="179"/>
      <c r="V47" s="179"/>
      <c r="W47" s="179"/>
      <c r="X47" s="179"/>
      <c r="Y47" s="179"/>
      <c r="Z47" s="179"/>
      <c r="AA47" s="179"/>
      <c r="AB47" s="179"/>
    </row>
    <row r="48" ht="12.75" customHeight="1">
      <c r="A48" s="179"/>
      <c r="B48" s="179"/>
      <c r="C48" s="179"/>
      <c r="D48" s="179"/>
      <c r="E48" s="179"/>
      <c r="F48" s="179"/>
      <c r="G48" s="179"/>
      <c r="H48" s="179"/>
      <c r="I48" s="193"/>
      <c r="J48" s="179"/>
      <c r="K48" s="179"/>
      <c r="L48" s="179"/>
      <c r="M48" s="179"/>
      <c r="N48" s="179"/>
      <c r="O48" s="179"/>
      <c r="P48" s="179"/>
      <c r="Q48" s="179"/>
      <c r="R48" s="179"/>
      <c r="S48" s="179"/>
      <c r="T48" s="179"/>
      <c r="U48" s="179"/>
      <c r="V48" s="179"/>
      <c r="W48" s="179"/>
      <c r="X48" s="179"/>
      <c r="Y48" s="179"/>
      <c r="Z48" s="179"/>
      <c r="AA48" s="179"/>
      <c r="AB48" s="179"/>
    </row>
    <row r="49" ht="12.75" customHeight="1">
      <c r="A49" s="179"/>
      <c r="B49" s="179"/>
      <c r="C49" s="179"/>
      <c r="D49" s="179"/>
      <c r="E49" s="179"/>
      <c r="F49" s="179"/>
      <c r="G49" s="179"/>
      <c r="H49" s="179"/>
      <c r="I49" s="193"/>
      <c r="J49" s="179"/>
      <c r="K49" s="179"/>
      <c r="L49" s="179"/>
      <c r="M49" s="179"/>
      <c r="N49" s="179"/>
      <c r="O49" s="179"/>
      <c r="P49" s="179"/>
      <c r="Q49" s="179"/>
      <c r="R49" s="179"/>
      <c r="S49" s="179"/>
      <c r="T49" s="179"/>
      <c r="U49" s="179"/>
      <c r="V49" s="179"/>
      <c r="W49" s="179"/>
      <c r="X49" s="179"/>
      <c r="Y49" s="179"/>
      <c r="Z49" s="179"/>
      <c r="AA49" s="179"/>
      <c r="AB49" s="179"/>
    </row>
    <row r="50" ht="12.75" customHeight="1">
      <c r="A50" s="179"/>
      <c r="B50" s="179"/>
      <c r="C50" s="179"/>
      <c r="D50" s="179"/>
      <c r="E50" s="179"/>
      <c r="F50" s="179"/>
      <c r="G50" s="179"/>
      <c r="H50" s="179"/>
      <c r="I50" s="193"/>
      <c r="J50" s="179"/>
      <c r="K50" s="179"/>
      <c r="L50" s="179"/>
      <c r="M50" s="179"/>
      <c r="N50" s="179"/>
      <c r="O50" s="179"/>
      <c r="P50" s="179"/>
      <c r="Q50" s="179"/>
      <c r="R50" s="179"/>
      <c r="S50" s="179"/>
      <c r="T50" s="179"/>
      <c r="U50" s="179"/>
      <c r="V50" s="179"/>
      <c r="W50" s="179"/>
      <c r="X50" s="179"/>
      <c r="Y50" s="179"/>
      <c r="Z50" s="179"/>
      <c r="AA50" s="179"/>
      <c r="AB50" s="179"/>
    </row>
    <row r="51" ht="12.75" customHeight="1">
      <c r="A51" s="179"/>
      <c r="B51" s="179"/>
      <c r="C51" s="179"/>
      <c r="D51" s="179"/>
      <c r="E51" s="179"/>
      <c r="F51" s="179"/>
      <c r="G51" s="179"/>
      <c r="H51" s="179"/>
      <c r="I51" s="193"/>
      <c r="J51" s="179"/>
      <c r="K51" s="179"/>
      <c r="L51" s="179"/>
      <c r="M51" s="179"/>
      <c r="N51" s="179"/>
      <c r="O51" s="179"/>
      <c r="P51" s="179"/>
      <c r="Q51" s="179"/>
      <c r="R51" s="179"/>
      <c r="S51" s="179"/>
      <c r="T51" s="179"/>
      <c r="U51" s="179"/>
      <c r="V51" s="179"/>
      <c r="W51" s="179"/>
      <c r="X51" s="179"/>
      <c r="Y51" s="179"/>
      <c r="Z51" s="179"/>
      <c r="AA51" s="179"/>
      <c r="AB51" s="179"/>
    </row>
    <row r="52" ht="12.75" customHeight="1">
      <c r="A52" s="179"/>
      <c r="B52" s="179"/>
      <c r="C52" s="179"/>
      <c r="D52" s="179"/>
      <c r="E52" s="179"/>
      <c r="F52" s="179"/>
      <c r="G52" s="179"/>
      <c r="H52" s="179"/>
      <c r="I52" s="193"/>
      <c r="J52" s="179"/>
      <c r="K52" s="179"/>
      <c r="L52" s="179"/>
      <c r="M52" s="179"/>
      <c r="N52" s="179"/>
      <c r="O52" s="179"/>
      <c r="P52" s="179"/>
      <c r="Q52" s="179"/>
      <c r="R52" s="179"/>
      <c r="S52" s="179"/>
      <c r="T52" s="179"/>
      <c r="U52" s="179"/>
      <c r="V52" s="179"/>
      <c r="W52" s="179"/>
      <c r="X52" s="179"/>
      <c r="Y52" s="179"/>
      <c r="Z52" s="179"/>
      <c r="AA52" s="179"/>
      <c r="AB52" s="179"/>
    </row>
    <row r="53" ht="12.75" customHeight="1">
      <c r="A53" s="179"/>
      <c r="B53" s="179"/>
      <c r="C53" s="179"/>
      <c r="D53" s="179"/>
      <c r="E53" s="179"/>
      <c r="F53" s="179"/>
      <c r="G53" s="179"/>
      <c r="H53" s="179"/>
      <c r="I53" s="193"/>
      <c r="J53" s="179"/>
      <c r="K53" s="179"/>
      <c r="L53" s="179"/>
      <c r="M53" s="179"/>
      <c r="N53" s="179"/>
      <c r="O53" s="179"/>
      <c r="P53" s="179"/>
      <c r="Q53" s="179"/>
      <c r="R53" s="179"/>
      <c r="S53" s="179"/>
      <c r="T53" s="179"/>
      <c r="U53" s="179"/>
      <c r="V53" s="179"/>
      <c r="W53" s="179"/>
      <c r="X53" s="179"/>
      <c r="Y53" s="179"/>
      <c r="Z53" s="179"/>
      <c r="AA53" s="179"/>
      <c r="AB53" s="179"/>
    </row>
    <row r="54" ht="12.75" customHeight="1">
      <c r="A54" s="179"/>
      <c r="B54" s="179"/>
      <c r="C54" s="179"/>
      <c r="D54" s="179"/>
      <c r="E54" s="179"/>
      <c r="F54" s="179"/>
      <c r="G54" s="179"/>
      <c r="H54" s="179"/>
      <c r="I54" s="193"/>
      <c r="J54" s="179"/>
      <c r="K54" s="179"/>
      <c r="L54" s="179"/>
      <c r="M54" s="179"/>
      <c r="N54" s="179"/>
      <c r="O54" s="179"/>
      <c r="P54" s="179"/>
      <c r="Q54" s="179"/>
      <c r="R54" s="179"/>
      <c r="S54" s="179"/>
      <c r="T54" s="179"/>
      <c r="U54" s="179"/>
      <c r="V54" s="179"/>
      <c r="W54" s="179"/>
      <c r="X54" s="179"/>
      <c r="Y54" s="179"/>
      <c r="Z54" s="179"/>
      <c r="AA54" s="179"/>
      <c r="AB54" s="179"/>
    </row>
    <row r="55" ht="12.75" customHeight="1">
      <c r="A55" s="179"/>
      <c r="B55" s="179"/>
      <c r="C55" s="179"/>
      <c r="D55" s="179"/>
      <c r="E55" s="179"/>
      <c r="F55" s="179"/>
      <c r="G55" s="179"/>
      <c r="H55" s="179"/>
      <c r="I55" s="193"/>
      <c r="J55" s="179"/>
      <c r="K55" s="179"/>
      <c r="L55" s="179"/>
      <c r="M55" s="179"/>
      <c r="N55" s="179"/>
      <c r="O55" s="179"/>
      <c r="P55" s="179"/>
      <c r="Q55" s="179"/>
      <c r="R55" s="179"/>
      <c r="S55" s="179"/>
      <c r="T55" s="179"/>
      <c r="U55" s="179"/>
      <c r="V55" s="179"/>
      <c r="W55" s="179"/>
      <c r="X55" s="179"/>
      <c r="Y55" s="179"/>
      <c r="Z55" s="179"/>
      <c r="AA55" s="179"/>
      <c r="AB55" s="179"/>
    </row>
    <row r="56" ht="12.75" customHeight="1">
      <c r="A56" s="179"/>
      <c r="B56" s="179"/>
      <c r="C56" s="179"/>
      <c r="D56" s="179"/>
      <c r="E56" s="179"/>
      <c r="F56" s="179"/>
      <c r="G56" s="179"/>
      <c r="H56" s="179"/>
      <c r="I56" s="193"/>
      <c r="J56" s="179"/>
      <c r="K56" s="179"/>
      <c r="L56" s="179"/>
      <c r="M56" s="179"/>
      <c r="N56" s="179"/>
      <c r="O56" s="179"/>
      <c r="P56" s="179"/>
      <c r="Q56" s="179"/>
      <c r="R56" s="179"/>
      <c r="S56" s="179"/>
      <c r="T56" s="179"/>
      <c r="U56" s="179"/>
      <c r="V56" s="179"/>
      <c r="W56" s="179"/>
      <c r="X56" s="179"/>
      <c r="Y56" s="179"/>
      <c r="Z56" s="179"/>
      <c r="AA56" s="179"/>
      <c r="AB56" s="179"/>
    </row>
    <row r="57" ht="12.75" customHeight="1">
      <c r="A57" s="179"/>
      <c r="B57" s="179"/>
      <c r="C57" s="179"/>
      <c r="D57" s="179"/>
      <c r="E57" s="179"/>
      <c r="F57" s="179"/>
      <c r="G57" s="179"/>
      <c r="H57" s="179"/>
      <c r="I57" s="193"/>
      <c r="J57" s="179"/>
      <c r="K57" s="179"/>
      <c r="L57" s="179"/>
      <c r="M57" s="179"/>
      <c r="N57" s="179"/>
      <c r="O57" s="179"/>
      <c r="P57" s="179"/>
      <c r="Q57" s="179"/>
      <c r="R57" s="179"/>
      <c r="S57" s="179"/>
      <c r="T57" s="179"/>
      <c r="U57" s="179"/>
      <c r="V57" s="179"/>
      <c r="W57" s="179"/>
      <c r="X57" s="179"/>
      <c r="Y57" s="179"/>
      <c r="Z57" s="179"/>
      <c r="AA57" s="179"/>
      <c r="AB57" s="179"/>
    </row>
    <row r="58" ht="12.75" customHeight="1">
      <c r="A58" s="179"/>
      <c r="B58" s="179"/>
      <c r="C58" s="179"/>
      <c r="D58" s="179"/>
      <c r="E58" s="179"/>
      <c r="F58" s="179"/>
      <c r="G58" s="179"/>
      <c r="H58" s="179"/>
      <c r="I58" s="193"/>
      <c r="J58" s="179"/>
      <c r="K58" s="179"/>
      <c r="L58" s="179"/>
      <c r="M58" s="179"/>
      <c r="N58" s="179"/>
      <c r="O58" s="179"/>
      <c r="P58" s="179"/>
      <c r="Q58" s="179"/>
      <c r="R58" s="179"/>
      <c r="S58" s="179"/>
      <c r="T58" s="179"/>
      <c r="U58" s="179"/>
      <c r="V58" s="179"/>
      <c r="W58" s="179"/>
      <c r="X58" s="179"/>
      <c r="Y58" s="179"/>
      <c r="Z58" s="179"/>
      <c r="AA58" s="179"/>
      <c r="AB58" s="179"/>
    </row>
    <row r="59" ht="12.75" customHeight="1">
      <c r="A59" s="179"/>
      <c r="B59" s="179"/>
      <c r="C59" s="179"/>
      <c r="D59" s="179"/>
      <c r="E59" s="179"/>
      <c r="F59" s="179"/>
      <c r="G59" s="179"/>
      <c r="H59" s="179"/>
      <c r="I59" s="193"/>
      <c r="J59" s="179"/>
      <c r="K59" s="179"/>
      <c r="L59" s="179"/>
      <c r="M59" s="179"/>
      <c r="N59" s="179"/>
      <c r="O59" s="179"/>
      <c r="P59" s="179"/>
      <c r="Q59" s="179"/>
      <c r="R59" s="179"/>
      <c r="S59" s="179"/>
      <c r="T59" s="179"/>
      <c r="U59" s="179"/>
      <c r="V59" s="179"/>
      <c r="W59" s="179"/>
      <c r="X59" s="179"/>
      <c r="Y59" s="179"/>
      <c r="Z59" s="179"/>
      <c r="AA59" s="179"/>
      <c r="AB59" s="179"/>
    </row>
    <row r="60" ht="12.75" customHeight="1">
      <c r="A60" s="179"/>
      <c r="B60" s="179"/>
      <c r="C60" s="179"/>
      <c r="D60" s="179"/>
      <c r="E60" s="179"/>
      <c r="F60" s="179"/>
      <c r="G60" s="179"/>
      <c r="H60" s="179"/>
      <c r="I60" s="193"/>
      <c r="J60" s="179"/>
      <c r="K60" s="179"/>
      <c r="L60" s="179"/>
      <c r="M60" s="179"/>
      <c r="N60" s="179"/>
      <c r="O60" s="179"/>
      <c r="P60" s="179"/>
      <c r="Q60" s="179"/>
      <c r="R60" s="179"/>
      <c r="S60" s="179"/>
      <c r="T60" s="179"/>
      <c r="U60" s="179"/>
      <c r="V60" s="179"/>
      <c r="W60" s="179"/>
      <c r="X60" s="179"/>
      <c r="Y60" s="179"/>
      <c r="Z60" s="179"/>
      <c r="AA60" s="179"/>
      <c r="AB60" s="179"/>
    </row>
    <row r="61" ht="12.75" customHeight="1">
      <c r="A61" s="179"/>
      <c r="B61" s="179"/>
      <c r="C61" s="179"/>
      <c r="D61" s="179"/>
      <c r="E61" s="179"/>
      <c r="F61" s="179"/>
      <c r="G61" s="179"/>
      <c r="H61" s="179"/>
      <c r="I61" s="193"/>
      <c r="J61" s="179"/>
      <c r="K61" s="179"/>
      <c r="L61" s="179"/>
      <c r="M61" s="179"/>
      <c r="N61" s="179"/>
      <c r="O61" s="179"/>
      <c r="P61" s="179"/>
      <c r="Q61" s="179"/>
      <c r="R61" s="179"/>
      <c r="S61" s="179"/>
      <c r="T61" s="179"/>
      <c r="U61" s="179"/>
      <c r="V61" s="179"/>
      <c r="W61" s="179"/>
      <c r="X61" s="179"/>
      <c r="Y61" s="179"/>
      <c r="Z61" s="179"/>
      <c r="AA61" s="179"/>
      <c r="AB61" s="179"/>
    </row>
    <row r="62" ht="12.75" customHeight="1">
      <c r="A62" s="179"/>
      <c r="B62" s="179"/>
      <c r="C62" s="179"/>
      <c r="D62" s="179"/>
      <c r="E62" s="179"/>
      <c r="F62" s="179"/>
      <c r="G62" s="179"/>
      <c r="H62" s="179"/>
      <c r="I62" s="193"/>
      <c r="J62" s="179"/>
      <c r="K62" s="179"/>
      <c r="L62" s="179"/>
      <c r="M62" s="179"/>
      <c r="N62" s="179"/>
      <c r="O62" s="179"/>
      <c r="P62" s="179"/>
      <c r="Q62" s="179"/>
      <c r="R62" s="179"/>
      <c r="S62" s="179"/>
      <c r="T62" s="179"/>
      <c r="U62" s="179"/>
      <c r="V62" s="179"/>
      <c r="W62" s="179"/>
      <c r="X62" s="179"/>
      <c r="Y62" s="179"/>
      <c r="Z62" s="179"/>
      <c r="AA62" s="179"/>
      <c r="AB62" s="179"/>
    </row>
    <row r="63" ht="12.75" customHeight="1">
      <c r="A63" s="179"/>
      <c r="B63" s="179"/>
      <c r="C63" s="179"/>
      <c r="D63" s="179"/>
      <c r="E63" s="179"/>
      <c r="F63" s="179"/>
      <c r="G63" s="179"/>
      <c r="H63" s="179"/>
      <c r="I63" s="193"/>
      <c r="J63" s="179"/>
      <c r="K63" s="179"/>
      <c r="L63" s="179"/>
      <c r="M63" s="179"/>
      <c r="N63" s="179"/>
      <c r="O63" s="179"/>
      <c r="P63" s="179"/>
      <c r="Q63" s="179"/>
      <c r="R63" s="179"/>
      <c r="S63" s="179"/>
      <c r="T63" s="179"/>
      <c r="U63" s="179"/>
      <c r="V63" s="179"/>
      <c r="W63" s="179"/>
      <c r="X63" s="179"/>
      <c r="Y63" s="179"/>
      <c r="Z63" s="179"/>
      <c r="AA63" s="179"/>
      <c r="AB63" s="179"/>
    </row>
    <row r="64" ht="12.75" customHeight="1">
      <c r="A64" s="179"/>
      <c r="B64" s="179"/>
      <c r="C64" s="179"/>
      <c r="D64" s="179"/>
      <c r="E64" s="179"/>
      <c r="F64" s="179"/>
      <c r="G64" s="179"/>
      <c r="H64" s="179"/>
      <c r="I64" s="193"/>
      <c r="J64" s="179"/>
      <c r="K64" s="179"/>
      <c r="L64" s="179"/>
      <c r="M64" s="179"/>
      <c r="N64" s="179"/>
      <c r="O64" s="179"/>
      <c r="P64" s="179"/>
      <c r="Q64" s="179"/>
      <c r="R64" s="179"/>
      <c r="S64" s="179"/>
      <c r="T64" s="179"/>
      <c r="U64" s="179"/>
      <c r="V64" s="179"/>
      <c r="W64" s="179"/>
      <c r="X64" s="179"/>
      <c r="Y64" s="179"/>
      <c r="Z64" s="179"/>
      <c r="AA64" s="179"/>
      <c r="AB64" s="179"/>
    </row>
    <row r="65" ht="12.75" customHeight="1">
      <c r="A65" s="179"/>
      <c r="B65" s="179"/>
      <c r="C65" s="179"/>
      <c r="D65" s="179"/>
      <c r="E65" s="179"/>
      <c r="F65" s="179"/>
      <c r="G65" s="179"/>
      <c r="H65" s="179"/>
      <c r="I65" s="193"/>
      <c r="J65" s="179"/>
      <c r="K65" s="179"/>
      <c r="L65" s="179"/>
      <c r="M65" s="179"/>
      <c r="N65" s="179"/>
      <c r="O65" s="179"/>
      <c r="P65" s="179"/>
      <c r="Q65" s="179"/>
      <c r="R65" s="179"/>
      <c r="S65" s="179"/>
      <c r="T65" s="179"/>
      <c r="U65" s="179"/>
      <c r="V65" s="179"/>
      <c r="W65" s="179"/>
      <c r="X65" s="179"/>
      <c r="Y65" s="179"/>
      <c r="Z65" s="179"/>
      <c r="AA65" s="179"/>
      <c r="AB65" s="179"/>
    </row>
    <row r="66" ht="12.75" customHeight="1">
      <c r="A66" s="179"/>
      <c r="B66" s="179"/>
      <c r="C66" s="179"/>
      <c r="D66" s="179"/>
      <c r="E66" s="179"/>
      <c r="F66" s="179"/>
      <c r="G66" s="179"/>
      <c r="H66" s="179"/>
      <c r="I66" s="193"/>
      <c r="J66" s="179"/>
      <c r="K66" s="179"/>
      <c r="L66" s="179"/>
      <c r="M66" s="179"/>
      <c r="N66" s="179"/>
      <c r="O66" s="179"/>
      <c r="P66" s="179"/>
      <c r="Q66" s="179"/>
      <c r="R66" s="179"/>
      <c r="S66" s="179"/>
      <c r="T66" s="179"/>
      <c r="U66" s="179"/>
      <c r="V66" s="179"/>
      <c r="W66" s="179"/>
      <c r="X66" s="179"/>
      <c r="Y66" s="179"/>
      <c r="Z66" s="179"/>
      <c r="AA66" s="179"/>
      <c r="AB66" s="179"/>
    </row>
    <row r="67" ht="12.75" customHeight="1">
      <c r="A67" s="179"/>
      <c r="B67" s="179"/>
      <c r="C67" s="179"/>
      <c r="D67" s="179"/>
      <c r="E67" s="179"/>
      <c r="F67" s="179"/>
      <c r="G67" s="179"/>
      <c r="H67" s="179"/>
      <c r="I67" s="193"/>
      <c r="J67" s="179"/>
      <c r="K67" s="179"/>
      <c r="L67" s="179"/>
      <c r="M67" s="179"/>
      <c r="N67" s="179"/>
      <c r="O67" s="179"/>
      <c r="P67" s="179"/>
      <c r="Q67" s="179"/>
      <c r="R67" s="179"/>
      <c r="S67" s="179"/>
      <c r="T67" s="179"/>
      <c r="U67" s="179"/>
      <c r="V67" s="179"/>
      <c r="W67" s="179"/>
      <c r="X67" s="179"/>
      <c r="Y67" s="179"/>
      <c r="Z67" s="179"/>
      <c r="AA67" s="179"/>
      <c r="AB67" s="179"/>
    </row>
    <row r="68" ht="12.75" customHeight="1">
      <c r="A68" s="179"/>
      <c r="B68" s="179"/>
      <c r="C68" s="179"/>
      <c r="D68" s="179"/>
      <c r="E68" s="179"/>
      <c r="F68" s="179"/>
      <c r="G68" s="179"/>
      <c r="H68" s="179"/>
      <c r="I68" s="193"/>
      <c r="J68" s="179"/>
      <c r="K68" s="179"/>
      <c r="L68" s="179"/>
      <c r="M68" s="179"/>
      <c r="N68" s="179"/>
      <c r="O68" s="179"/>
      <c r="P68" s="179"/>
      <c r="Q68" s="179"/>
      <c r="R68" s="179"/>
      <c r="S68" s="179"/>
      <c r="T68" s="179"/>
      <c r="U68" s="179"/>
      <c r="V68" s="179"/>
      <c r="W68" s="179"/>
      <c r="X68" s="179"/>
      <c r="Y68" s="179"/>
      <c r="Z68" s="179"/>
      <c r="AA68" s="179"/>
      <c r="AB68" s="179"/>
    </row>
    <row r="69" ht="12.75" customHeight="1">
      <c r="A69" s="179"/>
      <c r="B69" s="179"/>
      <c r="C69" s="179"/>
      <c r="D69" s="179"/>
      <c r="E69" s="179"/>
      <c r="F69" s="179"/>
      <c r="G69" s="179"/>
      <c r="H69" s="179"/>
      <c r="I69" s="193"/>
      <c r="J69" s="179"/>
      <c r="K69" s="179"/>
      <c r="L69" s="179"/>
      <c r="M69" s="179"/>
      <c r="N69" s="179"/>
      <c r="O69" s="179"/>
      <c r="P69" s="179"/>
      <c r="Q69" s="179"/>
      <c r="R69" s="179"/>
      <c r="S69" s="179"/>
      <c r="T69" s="179"/>
      <c r="U69" s="179"/>
      <c r="V69" s="179"/>
      <c r="W69" s="179"/>
      <c r="X69" s="179"/>
      <c r="Y69" s="179"/>
      <c r="Z69" s="179"/>
      <c r="AA69" s="179"/>
      <c r="AB69" s="179"/>
    </row>
    <row r="70" ht="12.75" customHeight="1">
      <c r="A70" s="179"/>
      <c r="B70" s="179"/>
      <c r="C70" s="179"/>
      <c r="D70" s="179"/>
      <c r="E70" s="179"/>
      <c r="F70" s="179"/>
      <c r="G70" s="179"/>
      <c r="H70" s="179"/>
      <c r="I70" s="193"/>
      <c r="J70" s="179"/>
      <c r="K70" s="179"/>
      <c r="L70" s="179"/>
      <c r="M70" s="179"/>
      <c r="N70" s="179"/>
      <c r="O70" s="179"/>
      <c r="P70" s="179"/>
      <c r="Q70" s="179"/>
      <c r="R70" s="179"/>
      <c r="S70" s="179"/>
      <c r="T70" s="179"/>
      <c r="U70" s="179"/>
      <c r="V70" s="179"/>
      <c r="W70" s="179"/>
      <c r="X70" s="179"/>
      <c r="Y70" s="179"/>
      <c r="Z70" s="179"/>
      <c r="AA70" s="179"/>
      <c r="AB70" s="179"/>
    </row>
    <row r="71" ht="12.75" customHeight="1">
      <c r="A71" s="179"/>
      <c r="B71" s="179"/>
      <c r="C71" s="179"/>
      <c r="D71" s="179"/>
      <c r="E71" s="179"/>
      <c r="F71" s="179"/>
      <c r="G71" s="179"/>
      <c r="H71" s="179"/>
      <c r="I71" s="193"/>
      <c r="J71" s="179"/>
      <c r="K71" s="179"/>
      <c r="L71" s="179"/>
      <c r="M71" s="179"/>
      <c r="N71" s="179"/>
      <c r="O71" s="179"/>
      <c r="P71" s="179"/>
      <c r="Q71" s="179"/>
      <c r="R71" s="179"/>
      <c r="S71" s="179"/>
      <c r="T71" s="179"/>
      <c r="U71" s="179"/>
      <c r="V71" s="179"/>
      <c r="W71" s="179"/>
      <c r="X71" s="179"/>
      <c r="Y71" s="179"/>
      <c r="Z71" s="179"/>
      <c r="AA71" s="179"/>
      <c r="AB71" s="179"/>
    </row>
    <row r="72" ht="12.75" customHeight="1">
      <c r="A72" s="179"/>
      <c r="B72" s="179"/>
      <c r="C72" s="179"/>
      <c r="D72" s="179"/>
      <c r="E72" s="179"/>
      <c r="F72" s="179"/>
      <c r="G72" s="179"/>
      <c r="H72" s="179"/>
      <c r="I72" s="193"/>
      <c r="J72" s="179"/>
      <c r="K72" s="179"/>
      <c r="L72" s="179"/>
      <c r="M72" s="179"/>
      <c r="N72" s="179"/>
      <c r="O72" s="179"/>
      <c r="P72" s="179"/>
      <c r="Q72" s="179"/>
      <c r="R72" s="179"/>
      <c r="S72" s="179"/>
      <c r="T72" s="179"/>
      <c r="U72" s="179"/>
      <c r="V72" s="179"/>
      <c r="W72" s="179"/>
      <c r="X72" s="179"/>
      <c r="Y72" s="179"/>
      <c r="Z72" s="179"/>
      <c r="AA72" s="179"/>
      <c r="AB72" s="179"/>
    </row>
    <row r="73" ht="12.75" customHeight="1">
      <c r="A73" s="179"/>
      <c r="B73" s="179"/>
      <c r="C73" s="179"/>
      <c r="D73" s="179"/>
      <c r="E73" s="179"/>
      <c r="F73" s="179"/>
      <c r="G73" s="179"/>
      <c r="H73" s="179"/>
      <c r="I73" s="193"/>
      <c r="J73" s="179"/>
      <c r="K73" s="179"/>
      <c r="L73" s="179"/>
      <c r="M73" s="179"/>
      <c r="N73" s="179"/>
      <c r="O73" s="179"/>
      <c r="P73" s="179"/>
      <c r="Q73" s="179"/>
      <c r="R73" s="179"/>
      <c r="S73" s="179"/>
      <c r="T73" s="179"/>
      <c r="U73" s="179"/>
      <c r="V73" s="179"/>
      <c r="W73" s="179"/>
      <c r="X73" s="179"/>
      <c r="Y73" s="179"/>
      <c r="Z73" s="179"/>
      <c r="AA73" s="179"/>
      <c r="AB73" s="179"/>
    </row>
    <row r="74" ht="12.75" customHeight="1">
      <c r="A74" s="179"/>
      <c r="B74" s="179"/>
      <c r="C74" s="179"/>
      <c r="D74" s="179"/>
      <c r="E74" s="179"/>
      <c r="F74" s="179"/>
      <c r="G74" s="179"/>
      <c r="H74" s="179"/>
      <c r="I74" s="193"/>
      <c r="J74" s="179"/>
      <c r="K74" s="179"/>
      <c r="L74" s="179"/>
      <c r="M74" s="179"/>
      <c r="N74" s="179"/>
      <c r="O74" s="179"/>
      <c r="P74" s="179"/>
      <c r="Q74" s="179"/>
      <c r="R74" s="179"/>
      <c r="S74" s="179"/>
      <c r="T74" s="179"/>
      <c r="U74" s="179"/>
      <c r="V74" s="179"/>
      <c r="W74" s="179"/>
      <c r="X74" s="179"/>
      <c r="Y74" s="179"/>
      <c r="Z74" s="179"/>
      <c r="AA74" s="179"/>
      <c r="AB74" s="179"/>
    </row>
    <row r="75" ht="12.75" customHeight="1">
      <c r="A75" s="179"/>
      <c r="B75" s="179"/>
      <c r="C75" s="179"/>
      <c r="D75" s="179"/>
      <c r="E75" s="179"/>
      <c r="F75" s="179"/>
      <c r="G75" s="179"/>
      <c r="H75" s="179"/>
      <c r="I75" s="193"/>
      <c r="J75" s="179"/>
      <c r="K75" s="179"/>
      <c r="L75" s="179"/>
      <c r="M75" s="179"/>
      <c r="N75" s="179"/>
      <c r="O75" s="179"/>
      <c r="P75" s="179"/>
      <c r="Q75" s="179"/>
      <c r="R75" s="179"/>
      <c r="S75" s="179"/>
      <c r="T75" s="179"/>
      <c r="U75" s="179"/>
      <c r="V75" s="179"/>
      <c r="W75" s="179"/>
      <c r="X75" s="179"/>
      <c r="Y75" s="179"/>
      <c r="Z75" s="179"/>
      <c r="AA75" s="179"/>
      <c r="AB75" s="179"/>
    </row>
    <row r="76" ht="12.75" customHeight="1">
      <c r="A76" s="179"/>
      <c r="B76" s="179"/>
      <c r="C76" s="179"/>
      <c r="D76" s="179"/>
      <c r="E76" s="179"/>
      <c r="F76" s="179"/>
      <c r="G76" s="179"/>
      <c r="H76" s="179"/>
      <c r="I76" s="193"/>
      <c r="J76" s="179"/>
      <c r="K76" s="179"/>
      <c r="L76" s="179"/>
      <c r="M76" s="179"/>
      <c r="N76" s="179"/>
      <c r="O76" s="179"/>
      <c r="P76" s="179"/>
      <c r="Q76" s="179"/>
      <c r="R76" s="179"/>
      <c r="S76" s="179"/>
      <c r="T76" s="179"/>
      <c r="U76" s="179"/>
      <c r="V76" s="179"/>
      <c r="W76" s="179"/>
      <c r="X76" s="179"/>
      <c r="Y76" s="179"/>
      <c r="Z76" s="179"/>
      <c r="AA76" s="179"/>
      <c r="AB76" s="179"/>
    </row>
    <row r="77" ht="12.75" customHeight="1">
      <c r="A77" s="179"/>
      <c r="B77" s="179"/>
      <c r="C77" s="179"/>
      <c r="D77" s="179"/>
      <c r="E77" s="179"/>
      <c r="F77" s="179"/>
      <c r="G77" s="179"/>
      <c r="H77" s="179"/>
      <c r="I77" s="193"/>
      <c r="J77" s="179"/>
      <c r="K77" s="179"/>
      <c r="L77" s="179"/>
      <c r="M77" s="179"/>
      <c r="N77" s="179"/>
      <c r="O77" s="179"/>
      <c r="P77" s="179"/>
      <c r="Q77" s="179"/>
      <c r="R77" s="179"/>
      <c r="S77" s="179"/>
      <c r="T77" s="179"/>
      <c r="U77" s="179"/>
      <c r="V77" s="179"/>
      <c r="W77" s="179"/>
      <c r="X77" s="179"/>
      <c r="Y77" s="179"/>
      <c r="Z77" s="179"/>
      <c r="AA77" s="179"/>
      <c r="AB77" s="179"/>
    </row>
    <row r="78" ht="12.75" customHeight="1">
      <c r="A78" s="179"/>
      <c r="B78" s="179"/>
      <c r="C78" s="179"/>
      <c r="D78" s="179"/>
      <c r="E78" s="179"/>
      <c r="F78" s="179"/>
      <c r="G78" s="179"/>
      <c r="H78" s="179"/>
      <c r="I78" s="193"/>
      <c r="J78" s="179"/>
      <c r="K78" s="179"/>
      <c r="L78" s="179"/>
      <c r="M78" s="179"/>
      <c r="N78" s="179"/>
      <c r="O78" s="179"/>
      <c r="P78" s="179"/>
      <c r="Q78" s="179"/>
      <c r="R78" s="179"/>
      <c r="S78" s="179"/>
      <c r="T78" s="179"/>
      <c r="U78" s="179"/>
      <c r="V78" s="179"/>
      <c r="W78" s="179"/>
      <c r="X78" s="179"/>
      <c r="Y78" s="179"/>
      <c r="Z78" s="179"/>
      <c r="AA78" s="179"/>
      <c r="AB78" s="179"/>
    </row>
    <row r="79" ht="12.75" customHeight="1">
      <c r="A79" s="179"/>
      <c r="B79" s="179"/>
      <c r="C79" s="179"/>
      <c r="D79" s="179"/>
      <c r="E79" s="179"/>
      <c r="F79" s="179"/>
      <c r="G79" s="179"/>
      <c r="H79" s="179"/>
      <c r="I79" s="193"/>
      <c r="J79" s="179"/>
      <c r="K79" s="179"/>
      <c r="L79" s="179"/>
      <c r="M79" s="179"/>
      <c r="N79" s="179"/>
      <c r="O79" s="179"/>
      <c r="P79" s="179"/>
      <c r="Q79" s="179"/>
      <c r="R79" s="179"/>
      <c r="S79" s="179"/>
      <c r="T79" s="179"/>
      <c r="U79" s="179"/>
      <c r="V79" s="179"/>
      <c r="W79" s="179"/>
      <c r="X79" s="179"/>
      <c r="Y79" s="179"/>
      <c r="Z79" s="179"/>
      <c r="AA79" s="179"/>
      <c r="AB79" s="179"/>
    </row>
    <row r="80" ht="12.75" customHeight="1">
      <c r="A80" s="179"/>
      <c r="B80" s="179"/>
      <c r="C80" s="179"/>
      <c r="D80" s="179"/>
      <c r="E80" s="179"/>
      <c r="F80" s="179"/>
      <c r="G80" s="179"/>
      <c r="H80" s="179"/>
      <c r="I80" s="193"/>
      <c r="J80" s="179"/>
      <c r="K80" s="179"/>
      <c r="L80" s="179"/>
      <c r="M80" s="179"/>
      <c r="N80" s="179"/>
      <c r="O80" s="179"/>
      <c r="P80" s="179"/>
      <c r="Q80" s="179"/>
      <c r="R80" s="179"/>
      <c r="S80" s="179"/>
      <c r="T80" s="179"/>
      <c r="U80" s="179"/>
      <c r="V80" s="179"/>
      <c r="W80" s="179"/>
      <c r="X80" s="179"/>
      <c r="Y80" s="179"/>
      <c r="Z80" s="179"/>
      <c r="AA80" s="179"/>
      <c r="AB80" s="179"/>
    </row>
    <row r="81" ht="12.75" customHeight="1">
      <c r="A81" s="179"/>
      <c r="B81" s="179"/>
      <c r="C81" s="179"/>
      <c r="D81" s="179"/>
      <c r="E81" s="179"/>
      <c r="F81" s="179"/>
      <c r="G81" s="179"/>
      <c r="H81" s="179"/>
      <c r="I81" s="193"/>
      <c r="J81" s="179"/>
      <c r="K81" s="179"/>
      <c r="L81" s="179"/>
      <c r="M81" s="179"/>
      <c r="N81" s="179"/>
      <c r="O81" s="179"/>
      <c r="P81" s="179"/>
      <c r="Q81" s="179"/>
      <c r="R81" s="179"/>
      <c r="S81" s="179"/>
      <c r="T81" s="179"/>
      <c r="U81" s="179"/>
      <c r="V81" s="179"/>
      <c r="W81" s="179"/>
      <c r="X81" s="179"/>
      <c r="Y81" s="179"/>
      <c r="Z81" s="179"/>
      <c r="AA81" s="179"/>
      <c r="AB81" s="179"/>
    </row>
    <row r="82" ht="12.75" customHeight="1">
      <c r="A82" s="179"/>
      <c r="B82" s="179"/>
      <c r="C82" s="179"/>
      <c r="D82" s="179"/>
      <c r="E82" s="179"/>
      <c r="F82" s="179"/>
      <c r="G82" s="179"/>
      <c r="H82" s="179"/>
      <c r="I82" s="193"/>
      <c r="J82" s="179"/>
      <c r="K82" s="179"/>
      <c r="L82" s="179"/>
      <c r="M82" s="179"/>
      <c r="N82" s="179"/>
      <c r="O82" s="179"/>
      <c r="P82" s="179"/>
      <c r="Q82" s="179"/>
      <c r="R82" s="179"/>
      <c r="S82" s="179"/>
      <c r="T82" s="179"/>
      <c r="U82" s="179"/>
      <c r="V82" s="179"/>
      <c r="W82" s="179"/>
      <c r="X82" s="179"/>
      <c r="Y82" s="179"/>
      <c r="Z82" s="179"/>
      <c r="AA82" s="179"/>
      <c r="AB82" s="179"/>
    </row>
    <row r="83" ht="12.75" customHeight="1">
      <c r="A83" s="179"/>
      <c r="B83" s="179"/>
      <c r="C83" s="179"/>
      <c r="D83" s="179"/>
      <c r="E83" s="179"/>
      <c r="F83" s="179"/>
      <c r="G83" s="179"/>
      <c r="H83" s="179"/>
      <c r="I83" s="193"/>
      <c r="J83" s="179"/>
      <c r="K83" s="179"/>
      <c r="L83" s="179"/>
      <c r="M83" s="179"/>
      <c r="N83" s="179"/>
      <c r="O83" s="179"/>
      <c r="P83" s="179"/>
      <c r="Q83" s="179"/>
      <c r="R83" s="179"/>
      <c r="S83" s="179"/>
      <c r="T83" s="179"/>
      <c r="U83" s="179"/>
      <c r="V83" s="179"/>
      <c r="W83" s="179"/>
      <c r="X83" s="179"/>
      <c r="Y83" s="179"/>
      <c r="Z83" s="179"/>
      <c r="AA83" s="179"/>
      <c r="AB83" s="179"/>
    </row>
    <row r="84" ht="12.75" customHeight="1">
      <c r="A84" s="179"/>
      <c r="B84" s="179"/>
      <c r="C84" s="179"/>
      <c r="D84" s="179"/>
      <c r="E84" s="179"/>
      <c r="F84" s="179"/>
      <c r="G84" s="179"/>
      <c r="H84" s="179"/>
      <c r="I84" s="193"/>
      <c r="J84" s="179"/>
      <c r="K84" s="179"/>
      <c r="L84" s="179"/>
      <c r="M84" s="179"/>
      <c r="N84" s="179"/>
      <c r="O84" s="179"/>
      <c r="P84" s="179"/>
      <c r="Q84" s="179"/>
      <c r="R84" s="179"/>
      <c r="S84" s="179"/>
      <c r="T84" s="179"/>
      <c r="U84" s="179"/>
      <c r="V84" s="179"/>
      <c r="W84" s="179"/>
      <c r="X84" s="179"/>
      <c r="Y84" s="179"/>
      <c r="Z84" s="179"/>
      <c r="AA84" s="179"/>
      <c r="AB84" s="179"/>
    </row>
    <row r="85" ht="12.75" customHeight="1">
      <c r="A85" s="179"/>
      <c r="B85" s="179"/>
      <c r="C85" s="179"/>
      <c r="D85" s="179"/>
      <c r="E85" s="179"/>
      <c r="F85" s="179"/>
      <c r="G85" s="179"/>
      <c r="H85" s="179"/>
      <c r="I85" s="193"/>
      <c r="J85" s="179"/>
      <c r="K85" s="179"/>
      <c r="L85" s="179"/>
      <c r="M85" s="179"/>
      <c r="N85" s="179"/>
      <c r="O85" s="179"/>
      <c r="P85" s="179"/>
      <c r="Q85" s="179"/>
      <c r="R85" s="179"/>
      <c r="S85" s="179"/>
      <c r="T85" s="179"/>
      <c r="U85" s="179"/>
      <c r="V85" s="179"/>
      <c r="W85" s="179"/>
      <c r="X85" s="179"/>
      <c r="Y85" s="179"/>
      <c r="Z85" s="179"/>
      <c r="AA85" s="179"/>
      <c r="AB85" s="179"/>
    </row>
    <row r="86" ht="12.75" customHeight="1">
      <c r="A86" s="179"/>
      <c r="B86" s="179"/>
      <c r="C86" s="179"/>
      <c r="D86" s="179"/>
      <c r="E86" s="179"/>
      <c r="F86" s="179"/>
      <c r="G86" s="179"/>
      <c r="H86" s="179"/>
      <c r="I86" s="193"/>
      <c r="J86" s="179"/>
      <c r="K86" s="179"/>
      <c r="L86" s="179"/>
      <c r="M86" s="179"/>
      <c r="N86" s="179"/>
      <c r="O86" s="179"/>
      <c r="P86" s="179"/>
      <c r="Q86" s="179"/>
      <c r="R86" s="179"/>
      <c r="S86" s="179"/>
      <c r="T86" s="179"/>
      <c r="U86" s="179"/>
      <c r="V86" s="179"/>
      <c r="W86" s="179"/>
      <c r="X86" s="179"/>
      <c r="Y86" s="179"/>
      <c r="Z86" s="179"/>
      <c r="AA86" s="179"/>
      <c r="AB86" s="179"/>
    </row>
    <row r="87" ht="12.75" customHeight="1">
      <c r="A87" s="179"/>
      <c r="B87" s="179"/>
      <c r="C87" s="179"/>
      <c r="D87" s="179"/>
      <c r="E87" s="179"/>
      <c r="F87" s="179"/>
      <c r="G87" s="179"/>
      <c r="H87" s="179"/>
      <c r="I87" s="193"/>
      <c r="J87" s="179"/>
      <c r="K87" s="179"/>
      <c r="L87" s="179"/>
      <c r="M87" s="179"/>
      <c r="N87" s="179"/>
      <c r="O87" s="179"/>
      <c r="P87" s="179"/>
      <c r="Q87" s="179"/>
      <c r="R87" s="179"/>
      <c r="S87" s="179"/>
      <c r="T87" s="179"/>
      <c r="U87" s="179"/>
      <c r="V87" s="179"/>
      <c r="W87" s="179"/>
      <c r="X87" s="179"/>
      <c r="Y87" s="179"/>
      <c r="Z87" s="179"/>
      <c r="AA87" s="179"/>
      <c r="AB87" s="179"/>
    </row>
    <row r="88" ht="12.75" customHeight="1">
      <c r="A88" s="179"/>
      <c r="B88" s="179"/>
      <c r="C88" s="179"/>
      <c r="D88" s="179"/>
      <c r="E88" s="179"/>
      <c r="F88" s="179"/>
      <c r="G88" s="179"/>
      <c r="H88" s="179"/>
      <c r="I88" s="193"/>
      <c r="J88" s="179"/>
      <c r="K88" s="179"/>
      <c r="L88" s="179"/>
      <c r="M88" s="179"/>
      <c r="N88" s="179"/>
      <c r="O88" s="179"/>
      <c r="P88" s="179"/>
      <c r="Q88" s="179"/>
      <c r="R88" s="179"/>
      <c r="S88" s="179"/>
      <c r="T88" s="179"/>
      <c r="U88" s="179"/>
      <c r="V88" s="179"/>
      <c r="W88" s="179"/>
      <c r="X88" s="179"/>
      <c r="Y88" s="179"/>
      <c r="Z88" s="179"/>
      <c r="AA88" s="179"/>
      <c r="AB88" s="179"/>
    </row>
    <row r="89" ht="12.75" customHeight="1">
      <c r="A89" s="179"/>
      <c r="B89" s="179"/>
      <c r="C89" s="179"/>
      <c r="D89" s="179"/>
      <c r="E89" s="179"/>
      <c r="F89" s="179"/>
      <c r="G89" s="179"/>
      <c r="H89" s="179"/>
      <c r="I89" s="193"/>
      <c r="J89" s="179"/>
      <c r="K89" s="179"/>
      <c r="L89" s="179"/>
      <c r="M89" s="179"/>
      <c r="N89" s="179"/>
      <c r="O89" s="179"/>
      <c r="P89" s="179"/>
      <c r="Q89" s="179"/>
      <c r="R89" s="179"/>
      <c r="S89" s="179"/>
      <c r="T89" s="179"/>
      <c r="U89" s="179"/>
      <c r="V89" s="179"/>
      <c r="W89" s="179"/>
      <c r="X89" s="179"/>
      <c r="Y89" s="179"/>
      <c r="Z89" s="179"/>
      <c r="AA89" s="179"/>
      <c r="AB89" s="179"/>
    </row>
    <row r="90" ht="12.75" customHeight="1">
      <c r="A90" s="179"/>
      <c r="B90" s="179"/>
      <c r="C90" s="179"/>
      <c r="D90" s="179"/>
      <c r="E90" s="179"/>
      <c r="F90" s="179"/>
      <c r="G90" s="179"/>
      <c r="H90" s="179"/>
      <c r="I90" s="193"/>
      <c r="J90" s="179"/>
      <c r="K90" s="179"/>
      <c r="L90" s="179"/>
      <c r="M90" s="179"/>
      <c r="N90" s="179"/>
      <c r="O90" s="179"/>
      <c r="P90" s="179"/>
      <c r="Q90" s="179"/>
      <c r="R90" s="179"/>
      <c r="S90" s="179"/>
      <c r="T90" s="179"/>
      <c r="U90" s="179"/>
      <c r="V90" s="179"/>
      <c r="W90" s="179"/>
      <c r="X90" s="179"/>
      <c r="Y90" s="179"/>
      <c r="Z90" s="179"/>
      <c r="AA90" s="179"/>
      <c r="AB90" s="179"/>
    </row>
    <row r="91" ht="12.75" customHeight="1">
      <c r="A91" s="179"/>
      <c r="B91" s="179"/>
      <c r="C91" s="179"/>
      <c r="D91" s="179"/>
      <c r="E91" s="179"/>
      <c r="F91" s="179"/>
      <c r="G91" s="179"/>
      <c r="H91" s="179"/>
      <c r="I91" s="193"/>
      <c r="J91" s="179"/>
      <c r="K91" s="179"/>
      <c r="L91" s="179"/>
      <c r="M91" s="179"/>
      <c r="N91" s="179"/>
      <c r="O91" s="179"/>
      <c r="P91" s="179"/>
      <c r="Q91" s="179"/>
      <c r="R91" s="179"/>
      <c r="S91" s="179"/>
      <c r="T91" s="179"/>
      <c r="U91" s="179"/>
      <c r="V91" s="179"/>
      <c r="W91" s="179"/>
      <c r="X91" s="179"/>
      <c r="Y91" s="179"/>
      <c r="Z91" s="179"/>
      <c r="AA91" s="179"/>
      <c r="AB91" s="179"/>
    </row>
    <row r="92" ht="12.75" customHeight="1">
      <c r="A92" s="179"/>
      <c r="B92" s="179"/>
      <c r="C92" s="179"/>
      <c r="D92" s="179"/>
      <c r="E92" s="179"/>
      <c r="F92" s="179"/>
      <c r="G92" s="179"/>
      <c r="H92" s="179"/>
      <c r="I92" s="193"/>
      <c r="J92" s="179"/>
      <c r="K92" s="179"/>
      <c r="L92" s="179"/>
      <c r="M92" s="179"/>
      <c r="N92" s="179"/>
      <c r="O92" s="179"/>
      <c r="P92" s="179"/>
      <c r="Q92" s="179"/>
      <c r="R92" s="179"/>
      <c r="S92" s="179"/>
      <c r="T92" s="179"/>
      <c r="U92" s="179"/>
      <c r="V92" s="179"/>
      <c r="W92" s="179"/>
      <c r="X92" s="179"/>
      <c r="Y92" s="179"/>
      <c r="Z92" s="179"/>
      <c r="AA92" s="179"/>
      <c r="AB92" s="179"/>
    </row>
    <row r="93" ht="12.75" customHeight="1">
      <c r="A93" s="179"/>
      <c r="B93" s="179"/>
      <c r="C93" s="179"/>
      <c r="D93" s="179"/>
      <c r="E93" s="179"/>
      <c r="F93" s="179"/>
      <c r="G93" s="179"/>
      <c r="H93" s="179"/>
      <c r="I93" s="193"/>
      <c r="J93" s="179"/>
      <c r="K93" s="179"/>
      <c r="L93" s="179"/>
      <c r="M93" s="179"/>
      <c r="N93" s="179"/>
      <c r="O93" s="179"/>
      <c r="P93" s="179"/>
      <c r="Q93" s="179"/>
      <c r="R93" s="179"/>
      <c r="S93" s="179"/>
      <c r="T93" s="179"/>
      <c r="U93" s="179"/>
      <c r="V93" s="179"/>
      <c r="W93" s="179"/>
      <c r="X93" s="179"/>
      <c r="Y93" s="179"/>
      <c r="Z93" s="179"/>
      <c r="AA93" s="179"/>
      <c r="AB93" s="179"/>
    </row>
    <row r="94" ht="12.75" customHeight="1">
      <c r="A94" s="179"/>
      <c r="B94" s="179"/>
      <c r="C94" s="179"/>
      <c r="D94" s="179"/>
      <c r="E94" s="179"/>
      <c r="F94" s="179"/>
      <c r="G94" s="179"/>
      <c r="H94" s="179"/>
      <c r="I94" s="193"/>
      <c r="J94" s="179"/>
      <c r="K94" s="179"/>
      <c r="L94" s="179"/>
      <c r="M94" s="179"/>
      <c r="N94" s="179"/>
      <c r="O94" s="179"/>
      <c r="P94" s="179"/>
      <c r="Q94" s="179"/>
      <c r="R94" s="179"/>
      <c r="S94" s="179"/>
      <c r="T94" s="179"/>
      <c r="U94" s="179"/>
      <c r="V94" s="179"/>
      <c r="W94" s="179"/>
      <c r="X94" s="179"/>
      <c r="Y94" s="179"/>
      <c r="Z94" s="179"/>
      <c r="AA94" s="179"/>
      <c r="AB94" s="179"/>
    </row>
    <row r="95" ht="12.75" customHeight="1">
      <c r="A95" s="179"/>
      <c r="B95" s="179"/>
      <c r="C95" s="179"/>
      <c r="D95" s="179"/>
      <c r="E95" s="179"/>
      <c r="F95" s="179"/>
      <c r="G95" s="179"/>
      <c r="H95" s="179"/>
      <c r="I95" s="193"/>
      <c r="J95" s="179"/>
      <c r="K95" s="179"/>
      <c r="L95" s="179"/>
      <c r="M95" s="179"/>
      <c r="N95" s="179"/>
      <c r="O95" s="179"/>
      <c r="P95" s="179"/>
      <c r="Q95" s="179"/>
      <c r="R95" s="179"/>
      <c r="S95" s="179"/>
      <c r="T95" s="179"/>
      <c r="U95" s="179"/>
      <c r="V95" s="179"/>
      <c r="W95" s="179"/>
      <c r="X95" s="179"/>
      <c r="Y95" s="179"/>
      <c r="Z95" s="179"/>
      <c r="AA95" s="179"/>
      <c r="AB95" s="179"/>
    </row>
    <row r="96" ht="12.75" customHeight="1">
      <c r="A96" s="179"/>
      <c r="B96" s="179"/>
      <c r="C96" s="179"/>
      <c r="D96" s="179"/>
      <c r="E96" s="179"/>
      <c r="F96" s="179"/>
      <c r="G96" s="179"/>
      <c r="H96" s="179"/>
      <c r="I96" s="193"/>
      <c r="J96" s="179"/>
      <c r="K96" s="179"/>
      <c r="L96" s="179"/>
      <c r="M96" s="179"/>
      <c r="N96" s="179"/>
      <c r="O96" s="179"/>
      <c r="P96" s="179"/>
      <c r="Q96" s="179"/>
      <c r="R96" s="179"/>
      <c r="S96" s="179"/>
      <c r="T96" s="179"/>
      <c r="U96" s="179"/>
      <c r="V96" s="179"/>
      <c r="W96" s="179"/>
      <c r="X96" s="179"/>
      <c r="Y96" s="179"/>
      <c r="Z96" s="179"/>
      <c r="AA96" s="179"/>
      <c r="AB96" s="179"/>
    </row>
    <row r="97" ht="12.75" customHeight="1">
      <c r="A97" s="179"/>
      <c r="B97" s="179"/>
      <c r="C97" s="179"/>
      <c r="D97" s="179"/>
      <c r="E97" s="179"/>
      <c r="F97" s="179"/>
      <c r="G97" s="179"/>
      <c r="H97" s="179"/>
      <c r="I97" s="193"/>
      <c r="J97" s="179"/>
      <c r="K97" s="179"/>
      <c r="L97" s="179"/>
      <c r="M97" s="179"/>
      <c r="N97" s="179"/>
      <c r="O97" s="179"/>
      <c r="P97" s="179"/>
      <c r="Q97" s="179"/>
      <c r="R97" s="179"/>
      <c r="S97" s="179"/>
      <c r="T97" s="179"/>
      <c r="U97" s="179"/>
      <c r="V97" s="179"/>
      <c r="W97" s="179"/>
      <c r="X97" s="179"/>
      <c r="Y97" s="179"/>
      <c r="Z97" s="179"/>
      <c r="AA97" s="179"/>
      <c r="AB97" s="179"/>
    </row>
    <row r="98" ht="12.75" customHeight="1">
      <c r="A98" s="179"/>
      <c r="B98" s="179"/>
      <c r="C98" s="179"/>
      <c r="D98" s="179"/>
      <c r="E98" s="179"/>
      <c r="F98" s="179"/>
      <c r="G98" s="179"/>
      <c r="H98" s="179"/>
      <c r="I98" s="193"/>
      <c r="J98" s="179"/>
      <c r="K98" s="179"/>
      <c r="L98" s="179"/>
      <c r="M98" s="179"/>
      <c r="N98" s="179"/>
      <c r="O98" s="179"/>
      <c r="P98" s="179"/>
      <c r="Q98" s="179"/>
      <c r="R98" s="179"/>
      <c r="S98" s="179"/>
      <c r="T98" s="179"/>
      <c r="U98" s="179"/>
      <c r="V98" s="179"/>
      <c r="W98" s="179"/>
      <c r="X98" s="179"/>
      <c r="Y98" s="179"/>
      <c r="Z98" s="179"/>
      <c r="AA98" s="179"/>
      <c r="AB98" s="179"/>
    </row>
    <row r="99" ht="12.75" customHeight="1">
      <c r="A99" s="179"/>
      <c r="B99" s="179"/>
      <c r="C99" s="179"/>
      <c r="D99" s="179"/>
      <c r="E99" s="179"/>
      <c r="F99" s="179"/>
      <c r="G99" s="179"/>
      <c r="H99" s="179"/>
      <c r="I99" s="193"/>
      <c r="J99" s="179"/>
      <c r="K99" s="179"/>
      <c r="L99" s="179"/>
      <c r="M99" s="179"/>
      <c r="N99" s="179"/>
      <c r="O99" s="179"/>
      <c r="P99" s="179"/>
      <c r="Q99" s="179"/>
      <c r="R99" s="179"/>
      <c r="S99" s="179"/>
      <c r="T99" s="179"/>
      <c r="U99" s="179"/>
      <c r="V99" s="179"/>
      <c r="W99" s="179"/>
      <c r="X99" s="179"/>
      <c r="Y99" s="179"/>
      <c r="Z99" s="179"/>
      <c r="AA99" s="179"/>
      <c r="AB99" s="179"/>
    </row>
    <row r="100" ht="12.75" customHeight="1">
      <c r="A100" s="179"/>
      <c r="B100" s="179"/>
      <c r="C100" s="179"/>
      <c r="D100" s="179"/>
      <c r="E100" s="179"/>
      <c r="F100" s="179"/>
      <c r="G100" s="179"/>
      <c r="H100" s="179"/>
      <c r="I100" s="193"/>
      <c r="J100" s="179"/>
      <c r="K100" s="179"/>
      <c r="L100" s="179"/>
      <c r="M100" s="179"/>
      <c r="N100" s="179"/>
      <c r="O100" s="179"/>
      <c r="P100" s="179"/>
      <c r="Q100" s="179"/>
      <c r="R100" s="179"/>
      <c r="S100" s="179"/>
      <c r="T100" s="179"/>
      <c r="U100" s="179"/>
      <c r="V100" s="179"/>
      <c r="W100" s="179"/>
      <c r="X100" s="179"/>
      <c r="Y100" s="179"/>
      <c r="Z100" s="179"/>
      <c r="AA100" s="179"/>
      <c r="AB100" s="179"/>
    </row>
  </sheetData>
  <dataValidations>
    <dataValidation type="list" allowBlank="1" showErrorMessage="1" sqref="A5:A43 C5:C43 E5:E43 G5:G43">
      <formula1>Ref_DD_Columns</formula1>
    </dataValidation>
    <dataValidation type="list" allowBlank="1" showErrorMessage="1" sqref="J5:J43">
      <formula1>"Yes,No"</formula1>
    </dataValidation>
  </dataValidations>
  <printOptions/>
  <pageMargins bottom="1.0" footer="0.0" header="0.0" left="0.75" right="0.75" top="1.0"/>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14"/>
    <col customWidth="1" min="2" max="3" width="12.0"/>
    <col customWidth="1" min="4" max="4" width="11.0"/>
    <col customWidth="1" min="5" max="5" width="12.0"/>
    <col customWidth="1" min="6" max="6" width="20.14"/>
    <col customWidth="1" min="7" max="7" width="12.0"/>
    <col customWidth="1" min="8" max="8" width="12.29"/>
    <col customWidth="1" min="9" max="9" width="12.0"/>
    <col customWidth="1" min="10" max="10" width="11.14"/>
    <col customWidth="1" min="11" max="11" width="11.0"/>
    <col customWidth="1" min="12" max="13" width="12.0"/>
    <col customWidth="1" min="14" max="14" width="11.0"/>
    <col customWidth="1" min="15" max="15" width="12.0"/>
    <col customWidth="1" min="16" max="16" width="10.14"/>
    <col customWidth="1" min="17" max="17" width="13.71"/>
    <col customWidth="1" min="18" max="18" width="12.0"/>
    <col customWidth="1" min="19" max="19" width="11.0"/>
    <col customWidth="1" min="20" max="21" width="12.0"/>
    <col customWidth="1" min="22" max="22" width="12.43"/>
    <col customWidth="1" min="23" max="23" width="12.0"/>
    <col customWidth="1" min="24" max="24" width="15.0"/>
    <col customWidth="1" min="25" max="25" width="19.86"/>
    <col customWidth="1" min="26" max="26" width="16.43"/>
    <col customWidth="1" min="27" max="27" width="15.0"/>
    <col customWidth="1" min="28" max="28" width="19.86"/>
  </cols>
  <sheetData>
    <row r="1" ht="12.75" customHeight="1">
      <c r="A1" s="233" t="s">
        <v>219</v>
      </c>
      <c r="B1" s="233"/>
      <c r="C1" s="233"/>
      <c r="D1" s="233"/>
      <c r="E1" s="233"/>
      <c r="F1" s="233"/>
      <c r="G1" s="233"/>
      <c r="H1" s="233"/>
      <c r="I1" s="233"/>
      <c r="J1" s="233"/>
      <c r="K1" s="233"/>
      <c r="L1" s="233"/>
      <c r="M1" s="233"/>
      <c r="N1" s="233"/>
      <c r="O1" s="233"/>
      <c r="P1" s="233"/>
      <c r="Q1" s="233"/>
      <c r="R1" s="233"/>
      <c r="S1" s="233"/>
      <c r="T1" s="233"/>
      <c r="U1" s="233"/>
      <c r="V1" s="233"/>
      <c r="W1" s="233"/>
      <c r="X1" s="233"/>
      <c r="Y1" s="233"/>
      <c r="Z1" s="233"/>
      <c r="AA1" s="233"/>
      <c r="AB1" s="233"/>
    </row>
    <row r="2" ht="12.75" customHeight="1">
      <c r="A2" s="234"/>
      <c r="B2" s="235" t="s">
        <v>220</v>
      </c>
      <c r="I2" s="8"/>
    </row>
    <row r="3" ht="12.75" customHeight="1">
      <c r="A3" s="236" t="s">
        <v>221</v>
      </c>
      <c r="B3" s="237" t="s">
        <v>222</v>
      </c>
      <c r="C3" s="237" t="s">
        <v>223</v>
      </c>
      <c r="D3" s="237" t="s">
        <v>224</v>
      </c>
      <c r="E3" s="237" t="s">
        <v>225</v>
      </c>
      <c r="F3" s="237" t="s">
        <v>226</v>
      </c>
      <c r="G3" s="237" t="s">
        <v>227</v>
      </c>
      <c r="H3" s="237" t="s">
        <v>228</v>
      </c>
      <c r="I3" s="237" t="s">
        <v>229</v>
      </c>
      <c r="J3" s="237" t="s">
        <v>230</v>
      </c>
      <c r="K3" s="237" t="s">
        <v>231</v>
      </c>
      <c r="L3" s="237" t="s">
        <v>232</v>
      </c>
      <c r="M3" s="237" t="s">
        <v>233</v>
      </c>
      <c r="N3" s="237" t="s">
        <v>234</v>
      </c>
      <c r="O3" s="237" t="s">
        <v>235</v>
      </c>
      <c r="P3" s="237" t="s">
        <v>236</v>
      </c>
      <c r="Q3" s="237" t="s">
        <v>237</v>
      </c>
      <c r="R3" s="237" t="s">
        <v>238</v>
      </c>
      <c r="S3" s="237" t="s">
        <v>239</v>
      </c>
      <c r="T3" s="237" t="s">
        <v>240</v>
      </c>
      <c r="U3" s="237" t="s">
        <v>241</v>
      </c>
      <c r="V3" s="237" t="s">
        <v>242</v>
      </c>
      <c r="W3" s="237" t="s">
        <v>243</v>
      </c>
      <c r="X3" s="237" t="s">
        <v>244</v>
      </c>
      <c r="Y3" s="237" t="s">
        <v>245</v>
      </c>
      <c r="Z3" s="237" t="s">
        <v>246</v>
      </c>
      <c r="AA3" s="237" t="s">
        <v>247</v>
      </c>
      <c r="AB3" s="237" t="s">
        <v>248</v>
      </c>
    </row>
    <row r="4" ht="12.75" customHeight="1">
      <c r="A4" s="237" t="s">
        <v>222</v>
      </c>
      <c r="B4" s="3">
        <v>1.0</v>
      </c>
      <c r="C4" s="3">
        <v>0.83267384</v>
      </c>
      <c r="D4" s="3">
        <v>3.78541178</v>
      </c>
      <c r="E4" s="3">
        <v>0.0238095238</v>
      </c>
      <c r="F4" s="3">
        <v>126.67</v>
      </c>
      <c r="G4" s="3">
        <v>126.67</v>
      </c>
      <c r="H4" s="3">
        <v>0.00378541178</v>
      </c>
      <c r="I4" s="8"/>
    </row>
    <row r="5" ht="12.75" customHeight="1">
      <c r="A5" s="237" t="s">
        <v>223</v>
      </c>
      <c r="B5" s="3">
        <v>1.20095042</v>
      </c>
      <c r="C5" s="3">
        <v>1.0</v>
      </c>
      <c r="D5" s="3">
        <v>4.54609188</v>
      </c>
      <c r="E5" s="3">
        <v>0.0285940577</v>
      </c>
      <c r="F5" s="3" t="str">
        <f t="shared" ref="F5:G5" si="1">F4*B5</f>
        <v>152.1243897</v>
      </c>
      <c r="G5" s="3" t="str">
        <f t="shared" si="1"/>
        <v>126.67</v>
      </c>
      <c r="H5" s="3">
        <v>0.00454609188</v>
      </c>
      <c r="I5" s="8"/>
    </row>
    <row r="6" ht="12.75" customHeight="1">
      <c r="A6" s="237" t="s">
        <v>224</v>
      </c>
      <c r="B6" s="3">
        <v>0.264172052</v>
      </c>
      <c r="C6" s="3">
        <v>0.219969157</v>
      </c>
      <c r="D6" s="3">
        <v>1.0</v>
      </c>
      <c r="E6" s="3">
        <v>0.00628981077</v>
      </c>
      <c r="F6" s="3" t="str">
        <f t="shared" ref="F6:G6" si="2">  0.035314667</f>
        <v>0.035314667</v>
      </c>
      <c r="G6" s="3" t="str">
        <f t="shared" si="2"/>
        <v>0.035314667</v>
      </c>
      <c r="H6" s="3">
        <v>0.001</v>
      </c>
      <c r="I6" s="8"/>
    </row>
    <row r="7" ht="12.75" customHeight="1">
      <c r="A7" s="237" t="s">
        <v>225</v>
      </c>
      <c r="B7" s="3">
        <v>42.0</v>
      </c>
      <c r="C7" s="3">
        <v>34.9723013</v>
      </c>
      <c r="D7" s="3">
        <v>158.987295</v>
      </c>
      <c r="E7" s="3">
        <v>1.0</v>
      </c>
      <c r="F7" s="3">
        <v>4.2109375</v>
      </c>
      <c r="G7" s="3">
        <v>4.2109375</v>
      </c>
      <c r="H7" s="3">
        <v>0.158987295</v>
      </c>
      <c r="I7" s="8"/>
    </row>
    <row r="8" ht="12.75" customHeight="1">
      <c r="A8" s="237" t="s">
        <v>226</v>
      </c>
      <c r="B8" s="3">
        <v>7.48051948</v>
      </c>
      <c r="C8" s="3">
        <v>6.22883288</v>
      </c>
      <c r="D8" s="3">
        <v>28.3168466</v>
      </c>
      <c r="E8" s="3">
        <v>0.178107607</v>
      </c>
      <c r="F8" s="3">
        <v>1.0</v>
      </c>
      <c r="G8" s="3">
        <v>1.0</v>
      </c>
      <c r="H8" s="3">
        <v>0.0283168466</v>
      </c>
      <c r="I8" s="8"/>
    </row>
    <row r="9" ht="12.75" customHeight="1">
      <c r="A9" s="237" t="s">
        <v>227</v>
      </c>
      <c r="B9" s="3">
        <v>7.48051948</v>
      </c>
      <c r="C9" s="3">
        <v>6.22883288</v>
      </c>
      <c r="D9" s="3">
        <v>28.3168466</v>
      </c>
      <c r="E9" s="3">
        <v>0.178107607</v>
      </c>
      <c r="F9" s="3">
        <v>1.0</v>
      </c>
      <c r="G9" s="3">
        <v>1.0</v>
      </c>
      <c r="H9" s="3">
        <v>0.0283168466</v>
      </c>
      <c r="I9" s="8"/>
    </row>
    <row r="10" ht="12.75" customHeight="1">
      <c r="A10" s="237" t="s">
        <v>228</v>
      </c>
      <c r="B10" s="3">
        <v>264.172052</v>
      </c>
      <c r="C10" s="3">
        <v>219.969157</v>
      </c>
      <c r="D10" s="3">
        <v>1000.0</v>
      </c>
      <c r="E10" s="3">
        <v>6.28981077</v>
      </c>
      <c r="F10" s="3">
        <v>35.3146667</v>
      </c>
      <c r="G10" s="3">
        <v>35.3146667</v>
      </c>
      <c r="H10" s="3">
        <v>1.0</v>
      </c>
      <c r="I10" s="8"/>
    </row>
    <row r="11" ht="12.75" customHeight="1">
      <c r="A11" s="237" t="s">
        <v>229</v>
      </c>
      <c r="B11" s="234"/>
      <c r="C11" s="234"/>
      <c r="D11" s="234"/>
      <c r="E11" s="234"/>
      <c r="F11" s="234"/>
      <c r="G11" s="234"/>
      <c r="H11" s="234"/>
      <c r="I11">
        <v>1.0</v>
      </c>
      <c r="J11">
        <v>1000.0</v>
      </c>
      <c r="K11">
        <v>2204.62262</v>
      </c>
      <c r="L11">
        <v>1.10231131</v>
      </c>
      <c r="M11">
        <v>0.984206528</v>
      </c>
      <c r="N11">
        <v>1000000.0</v>
      </c>
    </row>
    <row r="12" ht="12.75" customHeight="1">
      <c r="A12" s="237" t="s">
        <v>230</v>
      </c>
      <c r="B12" s="234"/>
      <c r="C12" s="234"/>
      <c r="D12" s="234"/>
      <c r="E12" s="234"/>
      <c r="F12" s="234"/>
      <c r="G12" s="234"/>
      <c r="H12" s="234"/>
      <c r="I12">
        <v>0.001</v>
      </c>
      <c r="J12">
        <v>1.0</v>
      </c>
      <c r="K12">
        <v>2.20462262</v>
      </c>
      <c r="L12">
        <v>0.00110231131</v>
      </c>
      <c r="M12">
        <v>9.84206528E-4</v>
      </c>
      <c r="N12">
        <v>1000.0</v>
      </c>
    </row>
    <row r="13" ht="12.75" customHeight="1">
      <c r="A13" s="237" t="s">
        <v>231</v>
      </c>
      <c r="B13" s="234"/>
      <c r="C13" s="234"/>
      <c r="D13" s="234"/>
      <c r="E13" s="234"/>
      <c r="F13" s="234"/>
      <c r="G13" s="234"/>
      <c r="H13" s="234"/>
      <c r="I13">
        <v>4.5359237E-4</v>
      </c>
      <c r="J13">
        <v>0.45359237</v>
      </c>
      <c r="K13">
        <v>1.0</v>
      </c>
      <c r="L13">
        <v>5.0E-4</v>
      </c>
      <c r="M13">
        <v>4.46428571E-4</v>
      </c>
      <c r="N13">
        <v>453.59237</v>
      </c>
    </row>
    <row r="14" ht="12.75" customHeight="1">
      <c r="A14" s="237" t="s">
        <v>232</v>
      </c>
      <c r="B14" s="234"/>
      <c r="C14" s="234"/>
      <c r="D14" s="234"/>
      <c r="E14" s="234"/>
      <c r="F14" s="234"/>
      <c r="G14" s="234"/>
      <c r="H14" s="234"/>
      <c r="I14">
        <v>0.90718474</v>
      </c>
      <c r="J14" s="3">
        <v>907.18474</v>
      </c>
      <c r="K14">
        <v>2000.0</v>
      </c>
      <c r="L14">
        <v>1.0</v>
      </c>
      <c r="M14">
        <v>0.892857143</v>
      </c>
      <c r="N14">
        <v>907184.74</v>
      </c>
    </row>
    <row r="15" ht="12.75" customHeight="1">
      <c r="A15" s="237" t="s">
        <v>233</v>
      </c>
      <c r="B15" s="234"/>
      <c r="C15" s="234"/>
      <c r="D15" s="234"/>
      <c r="E15" s="234"/>
      <c r="F15" s="234"/>
      <c r="G15" s="234"/>
      <c r="H15" s="234"/>
      <c r="I15">
        <v>1.01604691</v>
      </c>
      <c r="J15" s="3" t="s">
        <v>249</v>
      </c>
      <c r="K15">
        <v>2240.0</v>
      </c>
      <c r="L15">
        <v>1.12</v>
      </c>
      <c r="M15">
        <v>1.0</v>
      </c>
      <c r="N15">
        <v>1016046.91</v>
      </c>
    </row>
    <row r="16" ht="12.75" customHeight="1">
      <c r="A16" s="237" t="s">
        <v>234</v>
      </c>
      <c r="B16" s="234"/>
      <c r="C16" s="234"/>
      <c r="D16" s="234"/>
      <c r="E16" s="234"/>
      <c r="F16" s="234"/>
      <c r="G16" s="234"/>
      <c r="H16" s="234"/>
      <c r="I16">
        <v>1.0E-6</v>
      </c>
      <c r="J16" s="3">
        <v>0.001</v>
      </c>
      <c r="N16">
        <v>1.0</v>
      </c>
    </row>
    <row r="17" ht="12.75" customHeight="1">
      <c r="A17" s="237" t="s">
        <v>235</v>
      </c>
      <c r="B17" s="234"/>
      <c r="C17" s="234"/>
      <c r="D17" s="234"/>
      <c r="E17" s="234"/>
      <c r="F17" s="234"/>
      <c r="G17" s="234"/>
      <c r="H17" s="234"/>
      <c r="I17" s="8"/>
      <c r="O17">
        <v>1.0</v>
      </c>
      <c r="P17">
        <v>1.609344</v>
      </c>
    </row>
    <row r="18" ht="12.75" customHeight="1">
      <c r="A18" s="237" t="s">
        <v>236</v>
      </c>
      <c r="B18" s="234"/>
      <c r="C18" s="234"/>
      <c r="D18" s="234"/>
      <c r="E18" s="234"/>
      <c r="F18" s="234"/>
      <c r="G18" s="234"/>
      <c r="H18" s="234"/>
      <c r="I18" s="8"/>
      <c r="O18">
        <v>0.621371192</v>
      </c>
      <c r="P18">
        <v>1.0</v>
      </c>
    </row>
    <row r="19" ht="12.75" customHeight="1">
      <c r="A19" s="237" t="s">
        <v>237</v>
      </c>
      <c r="B19" s="234"/>
      <c r="C19" s="234"/>
      <c r="D19" s="234"/>
      <c r="E19" s="234"/>
      <c r="F19" s="234"/>
      <c r="G19" s="234"/>
      <c r="H19" s="234"/>
      <c r="I19" s="8"/>
      <c r="Q19">
        <v>1.0</v>
      </c>
      <c r="R19" s="238">
        <v>0.0341214163</v>
      </c>
      <c r="S19" s="3">
        <v>3412.14163</v>
      </c>
      <c r="T19" s="238">
        <v>0.00341214163</v>
      </c>
      <c r="U19">
        <v>3.6</v>
      </c>
      <c r="V19">
        <v>0.0036</v>
      </c>
    </row>
    <row r="20" ht="12.75" customHeight="1">
      <c r="A20" s="237" t="s">
        <v>238</v>
      </c>
      <c r="B20" s="234"/>
      <c r="C20" s="234"/>
      <c r="D20" s="234"/>
      <c r="E20" s="234"/>
      <c r="F20" s="234"/>
      <c r="G20" s="234"/>
      <c r="H20" s="234"/>
      <c r="I20" s="8"/>
      <c r="Q20" s="238">
        <v>29.307107</v>
      </c>
      <c r="R20" s="3">
        <v>1.0</v>
      </c>
      <c r="S20" s="238">
        <v>100000.0</v>
      </c>
      <c r="T20" s="238">
        <v>0.1</v>
      </c>
      <c r="U20" s="238">
        <v>105.505585</v>
      </c>
      <c r="V20" s="238">
        <v>0.105505585</v>
      </c>
    </row>
    <row r="21" ht="12.75" customHeight="1">
      <c r="A21" s="237" t="s">
        <v>239</v>
      </c>
      <c r="B21" s="234"/>
      <c r="C21" s="234"/>
      <c r="D21" s="234"/>
      <c r="E21" s="234"/>
      <c r="F21" s="234"/>
      <c r="G21" s="234"/>
      <c r="H21" s="234"/>
      <c r="I21" s="8"/>
      <c r="Q21">
        <v>2.9307107E-4</v>
      </c>
      <c r="R21" s="238">
        <v>1.0E-5</v>
      </c>
      <c r="S21">
        <v>1.0</v>
      </c>
      <c r="T21" s="238">
        <v>1.0E-6</v>
      </c>
      <c r="U21">
        <v>0.00105505585</v>
      </c>
      <c r="V21">
        <v>1.05505585E-6</v>
      </c>
    </row>
    <row r="22" ht="12.75" customHeight="1">
      <c r="A22" s="237" t="s">
        <v>240</v>
      </c>
      <c r="B22" s="234"/>
      <c r="C22" s="234"/>
      <c r="D22" s="234"/>
      <c r="E22" s="234"/>
      <c r="F22" s="234"/>
      <c r="G22" s="234"/>
      <c r="H22" s="234"/>
      <c r="I22" s="8"/>
      <c r="Q22" s="238">
        <v>293.07106999999996</v>
      </c>
      <c r="R22" s="238">
        <v>10.0</v>
      </c>
      <c r="S22" s="238">
        <v>1000000.0</v>
      </c>
      <c r="T22" s="3">
        <v>1.0</v>
      </c>
      <c r="U22" s="238">
        <v>1055.05585</v>
      </c>
      <c r="V22" s="238">
        <v>1.05505585</v>
      </c>
    </row>
    <row r="23" ht="12.75" customHeight="1">
      <c r="A23" s="237" t="s">
        <v>241</v>
      </c>
      <c r="B23" s="234"/>
      <c r="C23" s="234"/>
      <c r="D23" s="234"/>
      <c r="E23" s="234"/>
      <c r="F23" s="234"/>
      <c r="G23" s="234"/>
      <c r="H23" s="234"/>
      <c r="I23" s="8"/>
      <c r="Q23">
        <v>0.277777778</v>
      </c>
      <c r="R23" s="238">
        <v>0.0094781712</v>
      </c>
      <c r="S23">
        <v>947.81712</v>
      </c>
      <c r="T23" s="238">
        <v>9.478171200000001E-4</v>
      </c>
      <c r="U23">
        <v>1.0</v>
      </c>
      <c r="V23">
        <v>0.001</v>
      </c>
    </row>
    <row r="24" ht="12.75" customHeight="1">
      <c r="A24" s="237" t="s">
        <v>242</v>
      </c>
      <c r="B24" s="234"/>
      <c r="C24" s="234"/>
      <c r="D24" s="234"/>
      <c r="E24" s="234"/>
      <c r="F24" s="234"/>
      <c r="G24" s="234"/>
      <c r="H24" s="234"/>
      <c r="I24" s="8"/>
      <c r="Q24">
        <v>277.777778</v>
      </c>
      <c r="R24" s="238">
        <v>9.4781712</v>
      </c>
      <c r="S24" s="3">
        <v>947817.12</v>
      </c>
      <c r="T24" s="238">
        <v>0.94781712</v>
      </c>
      <c r="U24" s="3">
        <v>1000.0</v>
      </c>
      <c r="V24">
        <v>1.0</v>
      </c>
    </row>
    <row r="25" ht="12.75" customHeight="1">
      <c r="A25" s="237" t="s">
        <v>243</v>
      </c>
      <c r="B25" s="234"/>
      <c r="C25" s="234"/>
      <c r="D25" s="234"/>
      <c r="E25" s="234"/>
      <c r="F25" s="234"/>
      <c r="G25" s="234"/>
      <c r="H25" s="234"/>
      <c r="I25" s="8"/>
      <c r="W25">
        <v>1.0</v>
      </c>
      <c r="X25">
        <v>1.10231131</v>
      </c>
      <c r="Y25">
        <v>1.77399809</v>
      </c>
      <c r="Z25">
        <v>1.609344</v>
      </c>
    </row>
    <row r="26" ht="12.75" customHeight="1">
      <c r="A26" s="237" t="s">
        <v>244</v>
      </c>
      <c r="B26" s="234"/>
      <c r="C26" s="234"/>
      <c r="D26" s="234"/>
      <c r="E26" s="234"/>
      <c r="F26" s="234"/>
      <c r="G26" s="234"/>
      <c r="H26" s="234"/>
      <c r="I26" s="8"/>
      <c r="W26">
        <v>0.9071847407607566</v>
      </c>
      <c r="X26">
        <v>1.0</v>
      </c>
      <c r="Y26">
        <v>1.6093440006146924</v>
      </c>
      <c r="Z26">
        <v>1.4599723194348793</v>
      </c>
    </row>
    <row r="27" ht="12.75" customHeight="1">
      <c r="A27" s="237" t="s">
        <v>245</v>
      </c>
      <c r="B27" s="234"/>
      <c r="C27" s="234"/>
      <c r="D27" s="234"/>
      <c r="E27" s="234"/>
      <c r="F27" s="234"/>
      <c r="G27" s="234"/>
      <c r="H27" s="234"/>
      <c r="I27" s="8"/>
      <c r="W27">
        <v>0.5636984637307223</v>
      </c>
      <c r="X27">
        <v>0.6213711919999999</v>
      </c>
      <c r="Y27">
        <v>1.0</v>
      </c>
      <c r="Z27">
        <v>0.90718474</v>
      </c>
    </row>
    <row r="28" ht="12.75" customHeight="1">
      <c r="A28" s="237" t="s">
        <v>246</v>
      </c>
      <c r="B28" s="234"/>
      <c r="C28" s="234"/>
      <c r="D28" s="234"/>
      <c r="E28" s="234"/>
      <c r="F28" s="234"/>
      <c r="G28" s="234"/>
      <c r="H28" s="234"/>
      <c r="I28" s="8"/>
      <c r="W28">
        <v>0.621371192</v>
      </c>
      <c r="X28">
        <v>0.6849444926497815</v>
      </c>
      <c r="Y28">
        <v>1.10231131</v>
      </c>
      <c r="Z28">
        <v>1.0</v>
      </c>
    </row>
    <row r="29" ht="12.75" customHeight="1">
      <c r="A29" s="237" t="s">
        <v>247</v>
      </c>
      <c r="B29" s="234"/>
      <c r="C29" s="234"/>
      <c r="D29" s="234"/>
      <c r="E29" s="234"/>
      <c r="F29" s="234"/>
      <c r="G29" s="234"/>
      <c r="H29" s="234"/>
      <c r="I29" s="8"/>
      <c r="AA29">
        <v>1.0</v>
      </c>
      <c r="AB29">
        <v>1.609344</v>
      </c>
    </row>
    <row r="30" ht="12.75" customHeight="1">
      <c r="A30" s="237" t="s">
        <v>248</v>
      </c>
      <c r="B30" s="234"/>
      <c r="C30" s="234"/>
      <c r="D30" s="234"/>
      <c r="E30" s="234"/>
      <c r="F30" s="234"/>
      <c r="G30" s="234"/>
      <c r="H30" s="234"/>
      <c r="I30" s="8"/>
      <c r="AA30">
        <v>0.621371192</v>
      </c>
      <c r="AB30">
        <v>1.0</v>
      </c>
    </row>
    <row r="31" ht="12.75" customHeight="1">
      <c r="A31" s="234"/>
      <c r="B31" s="234"/>
      <c r="C31" s="234"/>
      <c r="D31" s="234"/>
      <c r="E31" s="234"/>
      <c r="F31" s="234"/>
      <c r="G31" s="234"/>
      <c r="H31" s="234"/>
      <c r="I31" s="8"/>
    </row>
    <row r="32" ht="12.75" customHeight="1"/>
    <row r="33" ht="12.75" customHeight="1">
      <c r="A33" s="233" t="s">
        <v>250</v>
      </c>
    </row>
    <row r="34" ht="12.75" customHeight="1">
      <c r="A34" s="3"/>
    </row>
    <row r="35" ht="12.75" customHeight="1">
      <c r="A35" s="239" t="s">
        <v>16</v>
      </c>
    </row>
    <row r="36" ht="12.75" customHeight="1">
      <c r="A36" s="3" t="s">
        <v>217</v>
      </c>
    </row>
    <row r="37" ht="12.75" customHeight="1">
      <c r="A37" s="3" t="s">
        <v>215</v>
      </c>
    </row>
    <row r="38" ht="12.75" customHeight="1">
      <c r="A38" s="3" t="s">
        <v>210</v>
      </c>
    </row>
    <row r="39" ht="12.75" customHeight="1">
      <c r="A39" s="3"/>
    </row>
    <row r="40" ht="12.75" customHeight="1">
      <c r="A40" s="233" t="s">
        <v>251</v>
      </c>
      <c r="B40" s="233"/>
    </row>
    <row r="41" ht="12.75" customHeight="1"/>
    <row r="42" ht="12.75" customHeight="1">
      <c r="A42" s="239" t="s">
        <v>17</v>
      </c>
    </row>
    <row r="43" ht="12.75" customHeight="1">
      <c r="A43" t="s">
        <v>137</v>
      </c>
    </row>
    <row r="44" ht="12.75" customHeight="1">
      <c r="A44" t="s">
        <v>139</v>
      </c>
    </row>
    <row r="45" ht="12.75" customHeight="1">
      <c r="A45" t="s">
        <v>140</v>
      </c>
    </row>
    <row r="46" ht="12.75" customHeight="1">
      <c r="A46" t="s">
        <v>213</v>
      </c>
    </row>
    <row r="47" ht="12.75" customHeight="1"/>
    <row r="48" ht="12.75" customHeight="1">
      <c r="A48" s="233" t="s">
        <v>252</v>
      </c>
      <c r="B48" s="233"/>
    </row>
    <row r="49" ht="12.75" customHeight="1"/>
    <row r="50" ht="12.75" customHeight="1">
      <c r="A50" s="239" t="s">
        <v>19</v>
      </c>
      <c r="B50" s="239"/>
      <c r="C50" s="239"/>
    </row>
    <row r="51" ht="12.75" customHeight="1">
      <c r="A51" t="s">
        <v>207</v>
      </c>
      <c r="B51" s="3"/>
      <c r="C51" s="3"/>
    </row>
    <row r="52" ht="12.75" customHeight="1">
      <c r="A52" t="s">
        <v>125</v>
      </c>
      <c r="B52" s="3"/>
      <c r="C52" s="3"/>
    </row>
    <row r="53" ht="12.75" customHeight="1">
      <c r="A53" t="s">
        <v>177</v>
      </c>
      <c r="B53" s="3"/>
    </row>
    <row r="54" ht="12.75" customHeight="1">
      <c r="A54" t="s">
        <v>198</v>
      </c>
      <c r="B54" s="3"/>
      <c r="C54" s="3"/>
    </row>
    <row r="55" ht="12.75" customHeight="1">
      <c r="A55" t="s">
        <v>200</v>
      </c>
      <c r="B55" s="3"/>
      <c r="C55" s="3"/>
    </row>
    <row r="56" ht="12.75" customHeight="1">
      <c r="A56" t="s">
        <v>201</v>
      </c>
      <c r="B56" s="3"/>
      <c r="C56" s="3"/>
    </row>
    <row r="57" ht="12.75" customHeight="1">
      <c r="A57" t="s">
        <v>203</v>
      </c>
      <c r="B57" s="3"/>
      <c r="C57" s="3"/>
    </row>
    <row r="58" ht="12.75" customHeight="1"/>
    <row r="59" ht="12.75" customHeight="1"/>
    <row r="60" ht="12.75" customHeight="1">
      <c r="A60" s="233" t="s">
        <v>253</v>
      </c>
    </row>
    <row r="61" ht="12.75" customHeight="1"/>
    <row r="62" ht="12.75" customHeight="1">
      <c r="A62" s="239" t="s">
        <v>18</v>
      </c>
      <c r="B62" s="239"/>
    </row>
    <row r="63" ht="12.75" customHeight="1">
      <c r="A63" s="3" t="s">
        <v>34</v>
      </c>
      <c r="B63" s="3"/>
    </row>
    <row r="64" ht="12.75" customHeight="1">
      <c r="A64" s="3" t="s">
        <v>35</v>
      </c>
    </row>
    <row r="65" ht="12.75" customHeight="1"/>
    <row r="66" ht="12.75" customHeight="1"/>
    <row r="67" ht="12.75" customHeight="1">
      <c r="A67" s="233" t="s">
        <v>254</v>
      </c>
    </row>
    <row r="68" ht="12.75" customHeight="1">
      <c r="A68" s="240"/>
    </row>
    <row r="69" ht="12.75" customHeight="1"/>
    <row r="70" ht="12.75" customHeight="1">
      <c r="A70" s="233" t="s">
        <v>255</v>
      </c>
      <c r="B70" s="233"/>
    </row>
    <row r="71" ht="12.75" customHeight="1"/>
    <row r="72" ht="12.75" customHeight="1">
      <c r="A72" s="239" t="s">
        <v>256</v>
      </c>
    </row>
    <row r="73" ht="12.75" customHeight="1">
      <c r="A73" t="str">
        <f>A25</f>
        <v>Tonne Mile</v>
      </c>
    </row>
    <row r="74" ht="12.75" customHeight="1">
      <c r="A74" t="str">
        <f>A28</f>
        <v>Tonne Kilometer</v>
      </c>
    </row>
    <row r="75" ht="12.75" customHeight="1">
      <c r="A75" t="s">
        <v>244</v>
      </c>
    </row>
    <row r="76" ht="12.75" customHeight="1">
      <c r="A76" t="s">
        <v>245</v>
      </c>
    </row>
    <row r="77" ht="12.75" customHeight="1">
      <c r="A77" t="str">
        <f t="shared" ref="A77:A78" si="3">A29</f>
        <v>Passenger Mile</v>
      </c>
    </row>
    <row r="78" ht="12.75" customHeight="1">
      <c r="A78" t="str">
        <f t="shared" si="3"/>
        <v>Passenger Kilometer</v>
      </c>
    </row>
    <row r="79" ht="12.75" customHeight="1">
      <c r="A79" t="str">
        <f t="shared" ref="A79:A80" si="4">A17</f>
        <v>Mile</v>
      </c>
    </row>
    <row r="80" ht="12.75" customHeight="1">
      <c r="A80" t="str">
        <f t="shared" si="4"/>
        <v>Kilometer</v>
      </c>
    </row>
    <row r="81" ht="12.75" customHeight="1"/>
    <row r="82" ht="12.75" customHeight="1">
      <c r="A82" s="233" t="s">
        <v>257</v>
      </c>
    </row>
    <row r="83" ht="12.75" customHeight="1"/>
    <row r="84" ht="12.75" customHeight="1">
      <c r="A84" s="239" t="s">
        <v>258</v>
      </c>
    </row>
    <row r="85" ht="12.75" customHeight="1">
      <c r="A85" s="3" t="s">
        <v>259</v>
      </c>
    </row>
    <row r="86" ht="12.75" customHeight="1">
      <c r="A86" s="3" t="s">
        <v>260</v>
      </c>
    </row>
    <row r="87" ht="12.75" customHeight="1">
      <c r="A87" s="3" t="s">
        <v>261</v>
      </c>
    </row>
    <row r="88" ht="12.75" customHeight="1">
      <c r="A88" s="3" t="s">
        <v>102</v>
      </c>
    </row>
    <row r="89" ht="12.75" customHeight="1"/>
    <row r="90" ht="12.75" customHeight="1">
      <c r="A90" s="233" t="s">
        <v>262</v>
      </c>
    </row>
    <row r="91" ht="12.75" customHeight="1"/>
    <row r="92" ht="12.75" customHeight="1">
      <c r="A92" s="239" t="s">
        <v>258</v>
      </c>
      <c r="B92" s="239" t="s">
        <v>263</v>
      </c>
      <c r="C92" s="239" t="s">
        <v>264</v>
      </c>
    </row>
    <row r="93" ht="12.75" customHeight="1">
      <c r="A93" s="3" t="s">
        <v>259</v>
      </c>
      <c r="B93" s="3" t="s">
        <v>126</v>
      </c>
      <c r="C93">
        <v>1.0</v>
      </c>
    </row>
    <row r="94" ht="12.75" customHeight="1">
      <c r="A94" s="3" t="s">
        <v>259</v>
      </c>
      <c r="B94" s="3" t="s">
        <v>111</v>
      </c>
      <c r="C94">
        <v>1.0</v>
      </c>
    </row>
    <row r="95" ht="12.75" customHeight="1">
      <c r="A95" s="3" t="s">
        <v>259</v>
      </c>
      <c r="B95" s="3" t="s">
        <v>109</v>
      </c>
      <c r="C95">
        <v>21.0</v>
      </c>
    </row>
    <row r="96" ht="12.75" customHeight="1">
      <c r="A96" s="3" t="s">
        <v>259</v>
      </c>
      <c r="B96" s="3" t="s">
        <v>110</v>
      </c>
      <c r="C96">
        <v>310.0</v>
      </c>
    </row>
    <row r="97" ht="12.75" customHeight="1">
      <c r="A97" s="3" t="s">
        <v>260</v>
      </c>
      <c r="B97" s="3" t="s">
        <v>126</v>
      </c>
      <c r="C97">
        <v>1.0</v>
      </c>
    </row>
    <row r="98" ht="12.75" customHeight="1">
      <c r="A98" s="3" t="s">
        <v>260</v>
      </c>
      <c r="B98" s="3" t="s">
        <v>111</v>
      </c>
      <c r="C98">
        <v>1.0</v>
      </c>
    </row>
    <row r="99" ht="12.75" customHeight="1">
      <c r="A99" s="3" t="s">
        <v>260</v>
      </c>
      <c r="B99" s="3" t="s">
        <v>109</v>
      </c>
      <c r="C99">
        <v>23.0</v>
      </c>
    </row>
    <row r="100" ht="12.75" customHeight="1">
      <c r="A100" s="3" t="s">
        <v>260</v>
      </c>
      <c r="B100" s="3" t="s">
        <v>110</v>
      </c>
      <c r="C100">
        <v>296.0</v>
      </c>
    </row>
    <row r="101" ht="12.75" customHeight="1">
      <c r="A101" s="3" t="s">
        <v>261</v>
      </c>
      <c r="B101" s="3" t="s">
        <v>126</v>
      </c>
      <c r="C101">
        <v>1.0</v>
      </c>
    </row>
    <row r="102" ht="12.75" customHeight="1">
      <c r="A102" s="3" t="s">
        <v>261</v>
      </c>
      <c r="B102" s="3" t="s">
        <v>111</v>
      </c>
      <c r="C102">
        <v>1.0</v>
      </c>
    </row>
    <row r="103" ht="12.75" customHeight="1">
      <c r="A103" s="3" t="s">
        <v>261</v>
      </c>
      <c r="B103" s="3" t="s">
        <v>109</v>
      </c>
      <c r="C103">
        <v>25.0</v>
      </c>
    </row>
    <row r="104" ht="12.75" customHeight="1">
      <c r="A104" s="3" t="s">
        <v>261</v>
      </c>
      <c r="B104" s="3" t="s">
        <v>110</v>
      </c>
      <c r="C104">
        <v>298.0</v>
      </c>
    </row>
    <row r="105" ht="12.75" customHeight="1">
      <c r="A105" s="3" t="s">
        <v>102</v>
      </c>
      <c r="B105" s="3" t="s">
        <v>126</v>
      </c>
      <c r="C105">
        <v>1.0</v>
      </c>
    </row>
    <row r="106" ht="16.5" customHeight="1">
      <c r="A106" s="3" t="s">
        <v>102</v>
      </c>
      <c r="B106" s="3" t="s">
        <v>111</v>
      </c>
      <c r="C106">
        <v>1.0</v>
      </c>
    </row>
    <row r="107" ht="16.5" customHeight="1">
      <c r="A107" s="3" t="s">
        <v>102</v>
      </c>
      <c r="B107" s="3" t="s">
        <v>109</v>
      </c>
      <c r="C107">
        <v>28.0</v>
      </c>
    </row>
    <row r="108" ht="13.5" customHeight="1">
      <c r="A108" s="3" t="s">
        <v>102</v>
      </c>
      <c r="B108" s="3" t="s">
        <v>110</v>
      </c>
      <c r="C108">
        <v>265.0</v>
      </c>
    </row>
    <row r="109" ht="12.75" customHeight="1">
      <c r="A109" s="3"/>
    </row>
    <row r="110" ht="12.75" customHeight="1">
      <c r="A110" s="233" t="s">
        <v>265</v>
      </c>
      <c r="B110" s="233"/>
    </row>
    <row r="111" ht="12.75" customHeight="1">
      <c r="A111" s="238" t="s">
        <v>266</v>
      </c>
    </row>
    <row r="112" ht="12.75" customHeight="1">
      <c r="A112" t="str">
        <f>'Activity Data'!D9</f>
        <v>Region</v>
      </c>
    </row>
    <row r="113" ht="12.75" customHeight="1">
      <c r="A113" t="str">
        <f>'Activity Data'!E9</f>
        <v>Mode of Transport</v>
      </c>
    </row>
    <row r="114" ht="12.75" customHeight="1">
      <c r="A114" t="str">
        <f>'Activity Data'!F9</f>
        <v>Scope</v>
      </c>
    </row>
    <row r="115" ht="12.75" customHeight="1">
      <c r="A115" t="str">
        <f>'Activity Data'!G9</f>
        <v>Type of Activity Data</v>
      </c>
    </row>
    <row r="116" ht="12.75" customHeight="1">
      <c r="A116" t="str">
        <f>'Activity Data'!H10</f>
        <v>Vehicle Type (For air transport, see footnote)</v>
      </c>
    </row>
    <row r="117" ht="12.75" customHeight="1">
      <c r="A117" t="str">
        <f>'Activity Data'!I10</f>
        <v>Distance Travelled</v>
      </c>
    </row>
    <row r="118" ht="12.75" customHeight="1">
      <c r="A118" t="str">
        <f>'Activity Data'!J10</f>
        <v>Total Weight of Freight</v>
      </c>
    </row>
    <row r="119" ht="12.75" customHeight="1">
      <c r="A119" t="str">
        <f>'Activity Data'!K10</f>
        <v># of Passenger</v>
      </c>
    </row>
    <row r="120" ht="12.75" customHeight="1">
      <c r="A120" t="str">
        <f>'Activity Data'!L10</f>
        <v>Units of Measurement</v>
      </c>
    </row>
    <row r="121" ht="12.75" customHeight="1">
      <c r="A121" t="str">
        <f>'Activity Data'!M10</f>
        <v>Fuel Used</v>
      </c>
    </row>
    <row r="122" ht="12.75" customHeight="1">
      <c r="A122" t="str">
        <f>'Activity Data'!N10</f>
        <v>Fuel Amount</v>
      </c>
    </row>
    <row r="123" ht="12.75" customHeight="1">
      <c r="A123" t="str">
        <f>'Activity Data'!O10</f>
        <v>Unit of Fuel Amount</v>
      </c>
    </row>
  </sheetData>
  <mergeCells count="1">
    <mergeCell ref="B2:H2"/>
  </mergeCell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7.86"/>
    <col customWidth="1" min="3" max="3" width="8.0"/>
    <col customWidth="1" min="4" max="4" width="19.14"/>
    <col customWidth="1" min="5" max="5" width="20.71"/>
    <col customWidth="1" min="6" max="6" width="23.0"/>
    <col customWidth="1" min="7" max="7" width="14.0"/>
    <col customWidth="1" min="8" max="8" width="19.14"/>
    <col customWidth="1" min="9" max="9" width="20.71"/>
    <col customWidth="1" min="10" max="10" width="23.0"/>
    <col customWidth="1" min="11" max="11" width="14.0"/>
    <col customWidth="1" min="12" max="12" width="18.14"/>
  </cols>
  <sheetData>
    <row r="1" ht="12.75" customHeight="1">
      <c r="A1" s="233" t="s">
        <v>267</v>
      </c>
      <c r="B1" s="241"/>
      <c r="C1" s="241"/>
      <c r="D1" s="241"/>
      <c r="E1" s="241"/>
      <c r="F1" s="241"/>
      <c r="G1" s="241"/>
      <c r="H1" s="241"/>
      <c r="I1" s="241"/>
    </row>
    <row r="2" ht="12.75" customHeight="1">
      <c r="A2" s="3"/>
    </row>
    <row r="3" ht="12.75" customHeight="1">
      <c r="A3" s="239" t="s">
        <v>105</v>
      </c>
      <c r="B3" s="239" t="s">
        <v>16</v>
      </c>
      <c r="C3" s="239" t="s">
        <v>126</v>
      </c>
      <c r="D3" s="239" t="s">
        <v>268</v>
      </c>
      <c r="E3" s="239" t="s">
        <v>269</v>
      </c>
      <c r="F3" s="239" t="s">
        <v>270</v>
      </c>
      <c r="G3" s="239" t="s">
        <v>271</v>
      </c>
      <c r="H3" s="239" t="s">
        <v>272</v>
      </c>
      <c r="I3" s="239" t="s">
        <v>17</v>
      </c>
      <c r="J3" s="239"/>
      <c r="K3" s="239"/>
      <c r="L3" s="239"/>
    </row>
    <row r="4" ht="12.75" customHeight="1">
      <c r="A4" s="242" t="s">
        <v>273</v>
      </c>
      <c r="B4" s="242" t="s">
        <v>210</v>
      </c>
      <c r="C4" s="242">
        <v>9.428</v>
      </c>
      <c r="D4" s="242"/>
      <c r="E4" s="242" t="s">
        <v>230</v>
      </c>
      <c r="F4" s="242" t="s">
        <v>222</v>
      </c>
      <c r="G4" s="242"/>
      <c r="H4" s="242" t="s">
        <v>274</v>
      </c>
      <c r="I4" s="242" t="s">
        <v>213</v>
      </c>
    </row>
    <row r="5" ht="12.75" customHeight="1">
      <c r="A5" s="242" t="s">
        <v>275</v>
      </c>
      <c r="B5" s="242" t="s">
        <v>210</v>
      </c>
      <c r="C5" s="242">
        <v>8.333</v>
      </c>
      <c r="D5" s="242"/>
      <c r="E5" s="242" t="s">
        <v>230</v>
      </c>
      <c r="F5" s="242" t="s">
        <v>222</v>
      </c>
      <c r="G5" s="242"/>
      <c r="H5" s="242" t="s">
        <v>274</v>
      </c>
      <c r="I5" s="242" t="s">
        <v>213</v>
      </c>
    </row>
    <row r="6" ht="12.75" customHeight="1">
      <c r="A6" s="242" t="s">
        <v>276</v>
      </c>
      <c r="B6" s="242" t="s">
        <v>210</v>
      </c>
      <c r="C6" s="242">
        <v>8.598734991</v>
      </c>
      <c r="D6" s="242"/>
      <c r="E6" s="242" t="s">
        <v>230</v>
      </c>
      <c r="F6" s="242" t="s">
        <v>222</v>
      </c>
      <c r="G6" s="242"/>
      <c r="H6" s="242" t="s">
        <v>274</v>
      </c>
      <c r="I6" s="242"/>
    </row>
    <row r="7" ht="12.75" customHeight="1">
      <c r="A7" s="242" t="s">
        <v>277</v>
      </c>
      <c r="B7" s="242" t="s">
        <v>210</v>
      </c>
      <c r="C7" s="242">
        <v>10.131</v>
      </c>
      <c r="D7" s="242"/>
      <c r="E7" s="242" t="s">
        <v>230</v>
      </c>
      <c r="F7" s="242" t="s">
        <v>222</v>
      </c>
      <c r="G7" s="242"/>
      <c r="H7" s="242" t="s">
        <v>274</v>
      </c>
      <c r="I7" s="242"/>
    </row>
    <row r="8" ht="12.75" customHeight="1">
      <c r="A8" s="242" t="s">
        <v>278</v>
      </c>
      <c r="B8" s="242" t="s">
        <v>210</v>
      </c>
      <c r="C8" s="242">
        <v>11.125</v>
      </c>
      <c r="D8" s="242"/>
      <c r="E8" s="242" t="s">
        <v>230</v>
      </c>
      <c r="F8" s="242" t="s">
        <v>222</v>
      </c>
      <c r="G8" s="242"/>
      <c r="H8" s="242" t="s">
        <v>274</v>
      </c>
      <c r="I8" s="242"/>
    </row>
    <row r="9" ht="12.75" customHeight="1">
      <c r="A9" s="242" t="s">
        <v>279</v>
      </c>
      <c r="B9" s="242" t="s">
        <v>210</v>
      </c>
      <c r="C9" s="242">
        <v>6.1</v>
      </c>
      <c r="D9" s="242"/>
      <c r="E9" s="242" t="s">
        <v>230</v>
      </c>
      <c r="F9" s="242" t="s">
        <v>222</v>
      </c>
      <c r="G9" s="242"/>
      <c r="H9" s="242" t="s">
        <v>274</v>
      </c>
      <c r="I9" s="242"/>
    </row>
    <row r="10" ht="12.75" customHeight="1">
      <c r="A10" s="242" t="s">
        <v>280</v>
      </c>
      <c r="B10" s="242" t="s">
        <v>210</v>
      </c>
      <c r="C10" s="242">
        <v>0.053</v>
      </c>
      <c r="D10" s="242"/>
      <c r="E10" s="242" t="s">
        <v>230</v>
      </c>
      <c r="F10" s="242" t="s">
        <v>226</v>
      </c>
      <c r="G10" s="242"/>
      <c r="H10" s="242" t="s">
        <v>274</v>
      </c>
      <c r="I10" s="242"/>
    </row>
    <row r="11" ht="12.75" customHeight="1">
      <c r="A11" s="242" t="s">
        <v>281</v>
      </c>
      <c r="B11" s="242" t="s">
        <v>210</v>
      </c>
      <c r="C11" s="242">
        <v>4.46</v>
      </c>
      <c r="D11" s="242"/>
      <c r="E11" s="242" t="s">
        <v>230</v>
      </c>
      <c r="F11" s="242" t="s">
        <v>222</v>
      </c>
      <c r="G11" s="242"/>
      <c r="H11" s="242" t="s">
        <v>274</v>
      </c>
      <c r="I11" s="242"/>
    </row>
    <row r="12" ht="12.75" customHeight="1">
      <c r="A12" s="242" t="s">
        <v>282</v>
      </c>
      <c r="B12" s="242" t="s">
        <v>210</v>
      </c>
      <c r="C12" s="242"/>
      <c r="D12" s="242">
        <v>5.56</v>
      </c>
      <c r="E12" s="242" t="s">
        <v>230</v>
      </c>
      <c r="F12" s="242" t="s">
        <v>222</v>
      </c>
      <c r="G12" s="242"/>
      <c r="H12" s="242" t="s">
        <v>274</v>
      </c>
      <c r="I12" s="242"/>
    </row>
    <row r="13" ht="12.75" customHeight="1">
      <c r="A13" s="242" t="s">
        <v>283</v>
      </c>
      <c r="B13" s="242" t="s">
        <v>210</v>
      </c>
      <c r="C13" s="242"/>
      <c r="D13" s="242">
        <v>9.46</v>
      </c>
      <c r="E13" s="242" t="s">
        <v>230</v>
      </c>
      <c r="F13" s="242" t="s">
        <v>222</v>
      </c>
      <c r="G13" s="242"/>
      <c r="H13" s="242" t="s">
        <v>274</v>
      </c>
      <c r="I13" s="242"/>
    </row>
    <row r="14" ht="12.75" customHeight="1">
      <c r="A14" s="242" t="s">
        <v>284</v>
      </c>
      <c r="B14" s="242" t="s">
        <v>210</v>
      </c>
      <c r="C14" s="243">
        <v>1.289810249</v>
      </c>
      <c r="D14" s="243">
        <v>4.726</v>
      </c>
      <c r="E14" s="242" t="s">
        <v>230</v>
      </c>
      <c r="F14" s="242" t="s">
        <v>222</v>
      </c>
      <c r="G14" s="242"/>
      <c r="H14" s="242" t="s">
        <v>274</v>
      </c>
      <c r="I14" s="242"/>
    </row>
    <row r="15" ht="12.75" customHeight="1">
      <c r="A15" s="242" t="s">
        <v>285</v>
      </c>
      <c r="B15" s="242" t="s">
        <v>210</v>
      </c>
      <c r="C15" s="243">
        <v>8.104417776</v>
      </c>
      <c r="D15" s="243">
        <v>1.892</v>
      </c>
      <c r="E15" s="242" t="s">
        <v>230</v>
      </c>
      <c r="F15" s="242" t="s">
        <v>222</v>
      </c>
      <c r="G15" s="242"/>
      <c r="H15" s="242" t="s">
        <v>274</v>
      </c>
      <c r="I15" s="242"/>
    </row>
    <row r="16" ht="12.75" customHeight="1">
      <c r="A16" s="242" t="str">
        <f t="shared" ref="A16:A27" si="1">A4</f>
        <v>Jet Fuel</v>
      </c>
      <c r="B16" s="242" t="s">
        <v>215</v>
      </c>
      <c r="C16" s="242">
        <v>9.54605</v>
      </c>
      <c r="D16" s="242"/>
      <c r="E16" s="242" t="s">
        <v>230</v>
      </c>
      <c r="F16" s="242" t="s">
        <v>222</v>
      </c>
      <c r="G16" s="242"/>
      <c r="H16" s="242" t="s">
        <v>274</v>
      </c>
      <c r="I16" s="242" t="s">
        <v>213</v>
      </c>
    </row>
    <row r="17" ht="12.75" customHeight="1">
      <c r="A17" s="242" t="str">
        <f t="shared" si="1"/>
        <v>Aviation Gasoline</v>
      </c>
      <c r="B17" s="242" t="s">
        <v>215</v>
      </c>
      <c r="C17" s="242">
        <v>8.37295</v>
      </c>
      <c r="D17" s="242"/>
      <c r="E17" s="242" t="s">
        <v>230</v>
      </c>
      <c r="F17" s="242" t="s">
        <v>222</v>
      </c>
      <c r="G17" s="242"/>
      <c r="H17" s="242" t="s">
        <v>274</v>
      </c>
      <c r="I17" s="242" t="s">
        <v>213</v>
      </c>
    </row>
    <row r="18" ht="12.75" customHeight="1">
      <c r="A18" s="242" t="str">
        <f t="shared" si="1"/>
        <v>Gasoline/Petrol</v>
      </c>
      <c r="B18" s="242" t="s">
        <v>215</v>
      </c>
      <c r="C18" s="242">
        <v>8.71326</v>
      </c>
      <c r="D18" s="242"/>
      <c r="E18" s="242" t="s">
        <v>230</v>
      </c>
      <c r="F18" s="242" t="s">
        <v>222</v>
      </c>
      <c r="G18" s="242"/>
      <c r="H18" s="242" t="s">
        <v>274</v>
      </c>
      <c r="I18" s="242"/>
    </row>
    <row r="19" ht="12.75" customHeight="1">
      <c r="A19" s="242" t="str">
        <f t="shared" si="1"/>
        <v>On-Road Diesel Fuel</v>
      </c>
      <c r="B19" s="242" t="s">
        <v>215</v>
      </c>
      <c r="C19" s="242">
        <v>9.99841</v>
      </c>
      <c r="D19" s="242"/>
      <c r="E19" s="242" t="s">
        <v>230</v>
      </c>
      <c r="F19" s="242" t="s">
        <v>222</v>
      </c>
      <c r="G19" s="242"/>
      <c r="H19" s="242" t="s">
        <v>274</v>
      </c>
      <c r="I19" s="242"/>
    </row>
    <row r="20" ht="12.75" customHeight="1">
      <c r="A20" s="242" t="str">
        <f t="shared" si="1"/>
        <v>Residual Fuel Oil (3s 5 and 6)</v>
      </c>
      <c r="B20" s="242" t="s">
        <v>215</v>
      </c>
      <c r="C20" s="242">
        <v>9.5767132723416</v>
      </c>
      <c r="D20" s="242"/>
      <c r="E20" s="242" t="s">
        <v>230</v>
      </c>
      <c r="F20" s="242" t="s">
        <v>222</v>
      </c>
      <c r="G20" s="242"/>
      <c r="H20" s="242" t="s">
        <v>274</v>
      </c>
      <c r="I20" s="242"/>
    </row>
    <row r="21" ht="12.75" customHeight="1">
      <c r="A21" s="242" t="str">
        <f t="shared" si="1"/>
        <v>LPG</v>
      </c>
      <c r="B21" s="242" t="s">
        <v>215</v>
      </c>
      <c r="C21" s="242">
        <v>5.6410206405168</v>
      </c>
      <c r="D21" s="242"/>
      <c r="E21" s="242" t="s">
        <v>230</v>
      </c>
      <c r="F21" s="242" t="s">
        <v>222</v>
      </c>
      <c r="G21" s="242"/>
      <c r="H21" s="242" t="s">
        <v>274</v>
      </c>
      <c r="I21" s="242"/>
    </row>
    <row r="22" ht="12.75" customHeight="1">
      <c r="A22" s="242" t="str">
        <f t="shared" si="1"/>
        <v>CNG</v>
      </c>
      <c r="B22" s="242" t="s">
        <v>215</v>
      </c>
      <c r="C22" s="242">
        <v>0.0572849806564085</v>
      </c>
      <c r="D22" s="242"/>
      <c r="E22" s="242" t="s">
        <v>230</v>
      </c>
      <c r="F22" s="242" t="s">
        <v>226</v>
      </c>
      <c r="G22" s="242"/>
      <c r="H22" s="242" t="s">
        <v>274</v>
      </c>
      <c r="I22" s="242"/>
    </row>
    <row r="23" ht="12.75" customHeight="1">
      <c r="A23" s="242" t="str">
        <f t="shared" si="1"/>
        <v>LNG</v>
      </c>
      <c r="B23" s="242" t="s">
        <v>215</v>
      </c>
      <c r="C23" s="242">
        <v>4.6454573413248</v>
      </c>
      <c r="D23" s="242"/>
      <c r="E23" s="242" t="s">
        <v>230</v>
      </c>
      <c r="F23" s="242" t="s">
        <v>222</v>
      </c>
      <c r="G23" s="242"/>
      <c r="H23" s="242" t="s">
        <v>274</v>
      </c>
      <c r="I23" s="242"/>
    </row>
    <row r="24" ht="12.75" customHeight="1">
      <c r="A24" s="242" t="str">
        <f t="shared" si="1"/>
        <v>Ethanol</v>
      </c>
      <c r="B24" s="242" t="s">
        <v>215</v>
      </c>
      <c r="C24" s="242"/>
      <c r="D24" s="242">
        <v>5.56</v>
      </c>
      <c r="E24" s="242" t="s">
        <v>230</v>
      </c>
      <c r="F24" s="242" t="s">
        <v>222</v>
      </c>
      <c r="G24" s="242"/>
      <c r="H24" s="242" t="s">
        <v>274</v>
      </c>
      <c r="I24" s="242"/>
    </row>
    <row r="25" ht="12.75" customHeight="1">
      <c r="A25" s="242" t="str">
        <f t="shared" si="1"/>
        <v>100% Biodiesel</v>
      </c>
      <c r="B25" s="242" t="s">
        <v>215</v>
      </c>
      <c r="C25" s="242"/>
      <c r="D25" s="242">
        <v>9.46</v>
      </c>
      <c r="E25" s="242" t="s">
        <v>230</v>
      </c>
      <c r="F25" s="242" t="s">
        <v>222</v>
      </c>
      <c r="G25" s="242"/>
      <c r="H25" s="242" t="s">
        <v>274</v>
      </c>
      <c r="I25" s="242"/>
    </row>
    <row r="26" ht="12.75" customHeight="1">
      <c r="A26" s="242" t="str">
        <f t="shared" si="1"/>
        <v>E85 Ethanol/Gasoline</v>
      </c>
      <c r="B26" s="242" t="s">
        <v>215</v>
      </c>
      <c r="C26" s="243" t="str">
        <f>0.15*C18</f>
        <v>1.306989</v>
      </c>
      <c r="D26" s="243" t="str">
        <f>0.85*D24</f>
        <v>4.726</v>
      </c>
      <c r="E26" s="242" t="s">
        <v>230</v>
      </c>
      <c r="F26" s="242" t="s">
        <v>222</v>
      </c>
      <c r="G26" s="242"/>
      <c r="H26" s="242" t="s">
        <v>274</v>
      </c>
      <c r="I26" s="242"/>
    </row>
    <row r="27" ht="12.75" customHeight="1">
      <c r="A27" s="242" t="str">
        <f t="shared" si="1"/>
        <v>B20 Biodiesel/Diesel</v>
      </c>
      <c r="B27" s="242" t="s">
        <v>215</v>
      </c>
      <c r="C27" s="243" t="str">
        <f>0.8*C19</f>
        <v>7.998728</v>
      </c>
      <c r="D27" s="243" t="str">
        <f>0.2*D25</f>
        <v>1.892</v>
      </c>
      <c r="E27" s="242" t="s">
        <v>230</v>
      </c>
      <c r="F27" s="242" t="s">
        <v>222</v>
      </c>
      <c r="G27" s="242"/>
      <c r="H27" s="242" t="s">
        <v>274</v>
      </c>
      <c r="I27" s="242"/>
    </row>
    <row r="28" ht="12.75" customHeight="1">
      <c r="A28" s="242" t="s">
        <v>273</v>
      </c>
      <c r="B28" s="242" t="s">
        <v>217</v>
      </c>
      <c r="C28" s="242">
        <v>9.57</v>
      </c>
      <c r="D28" s="242"/>
      <c r="E28" s="242" t="s">
        <v>230</v>
      </c>
      <c r="F28" s="242" t="s">
        <v>222</v>
      </c>
      <c r="G28" s="242"/>
      <c r="H28" s="242" t="s">
        <v>274</v>
      </c>
      <c r="I28" s="242" t="s">
        <v>213</v>
      </c>
    </row>
    <row r="29" ht="12.75" customHeight="1">
      <c r="A29" s="242" t="s">
        <v>275</v>
      </c>
      <c r="B29" s="242" t="s">
        <v>217</v>
      </c>
      <c r="C29" s="242">
        <v>8.32</v>
      </c>
      <c r="D29" s="242"/>
      <c r="E29" s="242" t="s">
        <v>230</v>
      </c>
      <c r="F29" s="242" t="s">
        <v>222</v>
      </c>
      <c r="G29" s="242"/>
      <c r="H29" s="242" t="s">
        <v>274</v>
      </c>
      <c r="I29" s="242" t="s">
        <v>213</v>
      </c>
    </row>
    <row r="30" ht="12.75" customHeight="1">
      <c r="A30" s="242" t="s">
        <v>276</v>
      </c>
      <c r="B30" s="242" t="s">
        <v>217</v>
      </c>
      <c r="C30" s="242">
        <v>8.81</v>
      </c>
      <c r="D30" s="242"/>
      <c r="E30" s="242" t="s">
        <v>230</v>
      </c>
      <c r="F30" s="242" t="s">
        <v>222</v>
      </c>
      <c r="G30" s="242"/>
      <c r="H30" s="242" t="s">
        <v>274</v>
      </c>
      <c r="I30" s="242"/>
    </row>
    <row r="31" ht="12.75" customHeight="1">
      <c r="A31" s="242" t="s">
        <v>277</v>
      </c>
      <c r="B31" s="242" t="s">
        <v>217</v>
      </c>
      <c r="C31" s="242">
        <v>10.15</v>
      </c>
      <c r="D31" s="242"/>
      <c r="E31" s="242" t="s">
        <v>230</v>
      </c>
      <c r="F31" s="242" t="s">
        <v>222</v>
      </c>
      <c r="G31" s="242"/>
      <c r="H31" s="242" t="s">
        <v>274</v>
      </c>
      <c r="I31" s="242"/>
    </row>
    <row r="32" ht="12.75" customHeight="1">
      <c r="A32" s="242" t="s">
        <v>278</v>
      </c>
      <c r="B32" s="242" t="s">
        <v>217</v>
      </c>
      <c r="C32" s="242">
        <v>11.8</v>
      </c>
      <c r="D32" s="242"/>
      <c r="E32" s="242" t="s">
        <v>230</v>
      </c>
      <c r="F32" s="242" t="s">
        <v>222</v>
      </c>
      <c r="G32" s="242"/>
      <c r="H32" s="242" t="s">
        <v>274</v>
      </c>
      <c r="I32" s="242"/>
    </row>
    <row r="33" ht="12.75" customHeight="1">
      <c r="A33" s="242" t="s">
        <v>279</v>
      </c>
      <c r="B33" s="242" t="s">
        <v>217</v>
      </c>
      <c r="C33" s="242">
        <v>5.79</v>
      </c>
      <c r="D33" s="242"/>
      <c r="E33" s="242" t="s">
        <v>230</v>
      </c>
      <c r="F33" s="242" t="s">
        <v>222</v>
      </c>
      <c r="G33" s="242"/>
      <c r="H33" s="242" t="s">
        <v>274</v>
      </c>
      <c r="I33" s="242"/>
    </row>
    <row r="34" ht="12.75" customHeight="1">
      <c r="A34" s="242" t="s">
        <v>280</v>
      </c>
      <c r="B34" s="242" t="s">
        <v>217</v>
      </c>
      <c r="C34" s="242">
        <v>0.054</v>
      </c>
      <c r="D34" s="242"/>
      <c r="E34" s="242" t="s">
        <v>230</v>
      </c>
      <c r="F34" s="242" t="s">
        <v>226</v>
      </c>
      <c r="G34" s="242"/>
      <c r="H34" s="242" t="s">
        <v>274</v>
      </c>
      <c r="I34" s="242"/>
    </row>
    <row r="35" ht="12.75" customHeight="1">
      <c r="A35" s="242" t="s">
        <v>281</v>
      </c>
      <c r="B35" s="242" t="s">
        <v>217</v>
      </c>
      <c r="C35" s="242">
        <v>4.46</v>
      </c>
      <c r="D35" s="242"/>
      <c r="E35" s="242" t="s">
        <v>230</v>
      </c>
      <c r="F35" s="242" t="s">
        <v>222</v>
      </c>
      <c r="G35" s="242"/>
      <c r="H35" s="242" t="s">
        <v>274</v>
      </c>
      <c r="I35" s="242"/>
    </row>
    <row r="36" ht="12.75" customHeight="1">
      <c r="A36" s="242" t="s">
        <v>282</v>
      </c>
      <c r="B36" s="242" t="s">
        <v>217</v>
      </c>
      <c r="C36" s="242"/>
      <c r="D36" s="242">
        <v>5.56</v>
      </c>
      <c r="E36" s="242" t="s">
        <v>230</v>
      </c>
      <c r="F36" s="242" t="s">
        <v>222</v>
      </c>
      <c r="G36" s="242"/>
      <c r="H36" s="242" t="s">
        <v>274</v>
      </c>
      <c r="I36" s="242"/>
    </row>
    <row r="37" ht="12.75" customHeight="1">
      <c r="A37" s="242" t="s">
        <v>283</v>
      </c>
      <c r="B37" s="242" t="s">
        <v>217</v>
      </c>
      <c r="C37" s="242"/>
      <c r="D37" s="242">
        <v>9.46</v>
      </c>
      <c r="E37" s="242" t="s">
        <v>230</v>
      </c>
      <c r="F37" s="242" t="s">
        <v>222</v>
      </c>
      <c r="G37" s="242"/>
      <c r="H37" s="242" t="s">
        <v>274</v>
      </c>
      <c r="I37" s="242"/>
    </row>
    <row r="38" ht="12.75" customHeight="1">
      <c r="A38" s="242" t="s">
        <v>284</v>
      </c>
      <c r="B38" s="242" t="s">
        <v>217</v>
      </c>
      <c r="C38" s="243" t="str">
        <f>0.15*C30</f>
        <v>1.3215</v>
      </c>
      <c r="D38" s="243" t="str">
        <f>0.85*D36</f>
        <v>4.726</v>
      </c>
      <c r="E38" s="242" t="s">
        <v>230</v>
      </c>
      <c r="F38" s="242" t="s">
        <v>222</v>
      </c>
      <c r="G38" s="242"/>
      <c r="H38" s="242" t="s">
        <v>274</v>
      </c>
      <c r="I38" s="242"/>
    </row>
    <row r="39" ht="12.75" customHeight="1">
      <c r="A39" s="242" t="s">
        <v>285</v>
      </c>
      <c r="B39" s="242" t="s">
        <v>217</v>
      </c>
      <c r="C39" s="243" t="str">
        <f>0.8*C31</f>
        <v>8.12</v>
      </c>
      <c r="D39" s="243" t="str">
        <f>0.2*D37</f>
        <v>1.892</v>
      </c>
      <c r="E39" s="242" t="s">
        <v>230</v>
      </c>
      <c r="F39" s="242" t="s">
        <v>222</v>
      </c>
      <c r="G39" s="242"/>
      <c r="H39" s="242" t="s">
        <v>274</v>
      </c>
      <c r="I39" s="242"/>
    </row>
    <row r="40" ht="12.75" customHeight="1">
      <c r="A40" s="3"/>
      <c r="B40" s="3"/>
      <c r="E40" s="3"/>
      <c r="F40" s="3"/>
    </row>
    <row r="41" ht="12.75" customHeight="1">
      <c r="A41" s="233" t="s">
        <v>286</v>
      </c>
      <c r="B41" s="241"/>
      <c r="C41" s="241"/>
      <c r="D41" s="241"/>
      <c r="E41" s="241"/>
      <c r="F41" s="241"/>
      <c r="G41" s="241"/>
      <c r="H41" s="241"/>
      <c r="I41" s="241"/>
      <c r="J41" s="241"/>
      <c r="K41" s="241"/>
      <c r="L41" s="241"/>
    </row>
    <row r="42" ht="12.75" customHeight="1">
      <c r="A42" s="238"/>
    </row>
    <row r="43" ht="12.75" customHeight="1">
      <c r="A43" s="239" t="s">
        <v>287</v>
      </c>
      <c r="B43" s="239" t="s">
        <v>16</v>
      </c>
      <c r="C43" s="239" t="s">
        <v>109</v>
      </c>
      <c r="D43" s="239" t="s">
        <v>288</v>
      </c>
      <c r="E43" s="239" t="s">
        <v>289</v>
      </c>
      <c r="F43" s="239" t="s">
        <v>110</v>
      </c>
      <c r="G43" s="239" t="s">
        <v>290</v>
      </c>
      <c r="H43" s="239" t="s">
        <v>291</v>
      </c>
      <c r="I43" s="239" t="s">
        <v>271</v>
      </c>
      <c r="J43" s="239" t="s">
        <v>17</v>
      </c>
      <c r="K43" s="239"/>
      <c r="L43" s="239"/>
    </row>
    <row r="44" ht="12.75" customHeight="1">
      <c r="A44" s="242" t="s">
        <v>292</v>
      </c>
      <c r="B44" s="242" t="s">
        <v>215</v>
      </c>
      <c r="C44" s="242">
        <v>0.8</v>
      </c>
      <c r="D44" s="242" t="s">
        <v>234</v>
      </c>
      <c r="E44" s="242" t="s">
        <v>222</v>
      </c>
      <c r="F44" s="242">
        <v>0.26</v>
      </c>
      <c r="G44" s="242" t="s">
        <v>234</v>
      </c>
      <c r="H44" s="242" t="s">
        <v>222</v>
      </c>
      <c r="I44" s="242"/>
      <c r="J44" s="242" t="s">
        <v>139</v>
      </c>
      <c r="K44" s="242"/>
      <c r="L44" s="242"/>
    </row>
    <row r="45" ht="12.75" customHeight="1">
      <c r="A45" s="242" t="s">
        <v>210</v>
      </c>
      <c r="B45" s="242" t="s">
        <v>215</v>
      </c>
      <c r="C45" s="242">
        <v>0.0</v>
      </c>
      <c r="D45" s="242" t="s">
        <v>234</v>
      </c>
      <c r="E45" s="242" t="s">
        <v>222</v>
      </c>
      <c r="F45" s="242">
        <v>0.0</v>
      </c>
      <c r="G45" s="242" t="s">
        <v>234</v>
      </c>
      <c r="H45" s="242" t="s">
        <v>222</v>
      </c>
      <c r="I45" s="242"/>
      <c r="J45" s="242" t="s">
        <v>139</v>
      </c>
      <c r="K45" s="242"/>
      <c r="L45" s="242"/>
    </row>
    <row r="46" ht="12.75" customHeight="1">
      <c r="A46" s="242" t="s">
        <v>293</v>
      </c>
      <c r="B46" s="242" t="s">
        <v>215</v>
      </c>
      <c r="C46" s="242">
        <v>1.26</v>
      </c>
      <c r="D46" s="242" t="s">
        <v>234</v>
      </c>
      <c r="E46" s="242" t="s">
        <v>222</v>
      </c>
      <c r="F46" s="242">
        <v>0.22</v>
      </c>
      <c r="G46" s="242" t="s">
        <v>234</v>
      </c>
      <c r="H46" s="242" t="s">
        <v>222</v>
      </c>
      <c r="I46" s="242"/>
      <c r="J46" s="242" t="s">
        <v>137</v>
      </c>
      <c r="K46" s="242"/>
      <c r="L46" s="242"/>
    </row>
    <row r="47" ht="12.75" customHeight="1">
      <c r="A47" s="242" t="s">
        <v>294</v>
      </c>
      <c r="B47" s="242" t="s">
        <v>215</v>
      </c>
      <c r="C47" s="242">
        <v>1.44</v>
      </c>
      <c r="D47" s="242" t="s">
        <v>234</v>
      </c>
      <c r="E47" s="242" t="s">
        <v>222</v>
      </c>
      <c r="F47" s="242">
        <v>0.26</v>
      </c>
      <c r="G47" s="242" t="s">
        <v>234</v>
      </c>
      <c r="H47" s="242" t="s">
        <v>222</v>
      </c>
      <c r="I47" s="242"/>
      <c r="J47" s="242" t="s">
        <v>137</v>
      </c>
      <c r="K47" s="242"/>
      <c r="L47" s="242"/>
    </row>
    <row r="48" ht="12.75" customHeight="1">
      <c r="A48" s="242" t="s">
        <v>295</v>
      </c>
      <c r="B48" s="242" t="s">
        <v>215</v>
      </c>
      <c r="C48" s="242">
        <v>0.5</v>
      </c>
      <c r="D48" s="242" t="s">
        <v>234</v>
      </c>
      <c r="E48" s="242" t="s">
        <v>222</v>
      </c>
      <c r="F48" s="242">
        <v>0.22</v>
      </c>
      <c r="G48" s="242" t="s">
        <v>234</v>
      </c>
      <c r="H48" s="242" t="s">
        <v>222</v>
      </c>
      <c r="I48" s="242"/>
      <c r="J48" s="242" t="s">
        <v>137</v>
      </c>
      <c r="K48" s="242"/>
      <c r="L48" s="242"/>
    </row>
    <row r="49" ht="12.75" customHeight="1">
      <c r="A49" s="242" t="s">
        <v>296</v>
      </c>
      <c r="B49" s="242" t="s">
        <v>215</v>
      </c>
      <c r="C49" s="242">
        <v>0.58</v>
      </c>
      <c r="D49" s="242" t="s">
        <v>234</v>
      </c>
      <c r="E49" s="242" t="s">
        <v>222</v>
      </c>
      <c r="F49" s="242">
        <v>0.26</v>
      </c>
      <c r="G49" s="242" t="s">
        <v>234</v>
      </c>
      <c r="H49" s="242" t="s">
        <v>222</v>
      </c>
      <c r="I49" s="242"/>
      <c r="J49" s="242" t="s">
        <v>137</v>
      </c>
      <c r="K49" s="242"/>
      <c r="L49" s="242"/>
    </row>
    <row r="50" ht="12.75" customHeight="1">
      <c r="A50" s="242" t="s">
        <v>210</v>
      </c>
      <c r="B50" s="242" t="s">
        <v>215</v>
      </c>
      <c r="C50" s="242">
        <v>0.0</v>
      </c>
      <c r="D50" s="242" t="s">
        <v>234</v>
      </c>
      <c r="E50" s="242" t="s">
        <v>222</v>
      </c>
      <c r="F50" s="242">
        <v>0.0</v>
      </c>
      <c r="G50" s="242" t="s">
        <v>234</v>
      </c>
      <c r="H50" s="242" t="s">
        <v>222</v>
      </c>
      <c r="I50" s="242"/>
      <c r="J50" s="242" t="s">
        <v>137</v>
      </c>
      <c r="K50" s="242"/>
      <c r="L50" s="242"/>
    </row>
    <row r="51" ht="12.75" customHeight="1">
      <c r="A51" s="242" t="s">
        <v>297</v>
      </c>
      <c r="B51" s="242" t="s">
        <v>215</v>
      </c>
      <c r="C51" s="242">
        <v>0.86</v>
      </c>
      <c r="D51" s="242" t="s">
        <v>234</v>
      </c>
      <c r="E51" s="242" t="s">
        <v>222</v>
      </c>
      <c r="F51" s="242">
        <v>0.3</v>
      </c>
      <c r="G51" s="242" t="s">
        <v>234</v>
      </c>
      <c r="H51" s="242" t="s">
        <v>222</v>
      </c>
      <c r="I51" s="242"/>
      <c r="J51" s="242" t="s">
        <v>140</v>
      </c>
      <c r="K51" s="242"/>
      <c r="L51" s="242"/>
    </row>
    <row r="52" ht="12.75" customHeight="1">
      <c r="A52" s="242" t="s">
        <v>298</v>
      </c>
      <c r="B52" s="242" t="s">
        <v>215</v>
      </c>
      <c r="C52" s="242">
        <v>0.74</v>
      </c>
      <c r="D52" s="242" t="s">
        <v>234</v>
      </c>
      <c r="E52" s="242" t="s">
        <v>222</v>
      </c>
      <c r="F52" s="242">
        <v>0.26</v>
      </c>
      <c r="G52" s="242" t="s">
        <v>234</v>
      </c>
      <c r="H52" s="242" t="s">
        <v>222</v>
      </c>
      <c r="I52" s="242"/>
      <c r="J52" s="242" t="s">
        <v>140</v>
      </c>
      <c r="K52" s="242"/>
      <c r="L52" s="242"/>
    </row>
    <row r="53" ht="12.75" customHeight="1">
      <c r="A53" s="242" t="s">
        <v>299</v>
      </c>
      <c r="B53" s="242" t="s">
        <v>215</v>
      </c>
      <c r="C53" s="242">
        <v>0.64</v>
      </c>
      <c r="D53" s="242" t="s">
        <v>234</v>
      </c>
      <c r="E53" s="242" t="s">
        <v>222</v>
      </c>
      <c r="F53" s="242">
        <v>0.22</v>
      </c>
      <c r="G53" s="242" t="s">
        <v>234</v>
      </c>
      <c r="H53" s="242" t="s">
        <v>222</v>
      </c>
      <c r="I53" s="242"/>
      <c r="J53" s="242" t="s">
        <v>140</v>
      </c>
      <c r="K53" s="242"/>
      <c r="L53" s="242"/>
    </row>
    <row r="54" ht="12.75" customHeight="1">
      <c r="A54" s="242" t="s">
        <v>210</v>
      </c>
      <c r="B54" s="242" t="s">
        <v>215</v>
      </c>
      <c r="C54" s="242">
        <v>0.0</v>
      </c>
      <c r="D54" s="242" t="s">
        <v>234</v>
      </c>
      <c r="E54" s="242" t="s">
        <v>222</v>
      </c>
      <c r="F54" s="242">
        <v>0.0</v>
      </c>
      <c r="G54" s="242" t="s">
        <v>234</v>
      </c>
      <c r="H54" s="242" t="s">
        <v>222</v>
      </c>
      <c r="I54" s="242"/>
      <c r="J54" s="242" t="s">
        <v>140</v>
      </c>
      <c r="K54" s="242"/>
      <c r="L54" s="242"/>
    </row>
    <row r="55" ht="12.75" customHeight="1">
      <c r="A55" s="242" t="s">
        <v>210</v>
      </c>
      <c r="B55" s="242" t="s">
        <v>215</v>
      </c>
      <c r="C55" s="242">
        <v>0.0</v>
      </c>
      <c r="D55" s="242" t="s">
        <v>234</v>
      </c>
      <c r="E55" s="242" t="s">
        <v>222</v>
      </c>
      <c r="F55" s="242">
        <v>0.0</v>
      </c>
      <c r="G55" s="242" t="s">
        <v>234</v>
      </c>
      <c r="H55" s="242" t="s">
        <v>222</v>
      </c>
      <c r="I55" s="242"/>
      <c r="J55" s="242" t="s">
        <v>141</v>
      </c>
      <c r="K55" s="242"/>
      <c r="L55" s="242"/>
    </row>
    <row r="56" ht="12.75" customHeight="1">
      <c r="A56" s="242" t="s">
        <v>292</v>
      </c>
      <c r="B56" s="242" t="s">
        <v>217</v>
      </c>
      <c r="C56" s="242">
        <v>0.8</v>
      </c>
      <c r="D56" s="242" t="s">
        <v>234</v>
      </c>
      <c r="E56" s="242" t="s">
        <v>222</v>
      </c>
      <c r="F56" s="242">
        <v>0.26</v>
      </c>
      <c r="G56" s="242" t="s">
        <v>234</v>
      </c>
      <c r="H56" s="242" t="s">
        <v>222</v>
      </c>
      <c r="I56" s="242"/>
      <c r="J56" s="242" t="s">
        <v>139</v>
      </c>
    </row>
    <row r="57" ht="12.75" customHeight="1">
      <c r="A57" s="242" t="s">
        <v>293</v>
      </c>
      <c r="B57" s="242" t="s">
        <v>217</v>
      </c>
      <c r="C57" s="242">
        <v>1.26</v>
      </c>
      <c r="D57" s="242" t="s">
        <v>234</v>
      </c>
      <c r="E57" s="242" t="s">
        <v>222</v>
      </c>
      <c r="F57" s="242">
        <v>0.22</v>
      </c>
      <c r="G57" s="242" t="s">
        <v>234</v>
      </c>
      <c r="H57" s="242" t="s">
        <v>222</v>
      </c>
      <c r="I57" s="242"/>
      <c r="J57" s="242" t="s">
        <v>137</v>
      </c>
    </row>
    <row r="58" ht="12.75" customHeight="1">
      <c r="A58" s="242" t="s">
        <v>294</v>
      </c>
      <c r="B58" s="242" t="s">
        <v>217</v>
      </c>
      <c r="C58" s="242">
        <v>1.44</v>
      </c>
      <c r="D58" s="242" t="s">
        <v>234</v>
      </c>
      <c r="E58" s="242" t="s">
        <v>222</v>
      </c>
      <c r="F58" s="242">
        <v>0.26</v>
      </c>
      <c r="G58" s="242" t="s">
        <v>234</v>
      </c>
      <c r="H58" s="242" t="s">
        <v>222</v>
      </c>
      <c r="I58" s="242"/>
      <c r="J58" s="242" t="s">
        <v>137</v>
      </c>
    </row>
    <row r="59" ht="12.75" customHeight="1">
      <c r="A59" s="242" t="s">
        <v>295</v>
      </c>
      <c r="B59" s="242" t="s">
        <v>217</v>
      </c>
      <c r="C59" s="242">
        <v>0.5</v>
      </c>
      <c r="D59" s="242" t="s">
        <v>234</v>
      </c>
      <c r="E59" s="242" t="s">
        <v>222</v>
      </c>
      <c r="F59" s="242">
        <v>0.22</v>
      </c>
      <c r="G59" s="242" t="s">
        <v>234</v>
      </c>
      <c r="H59" s="242" t="s">
        <v>222</v>
      </c>
      <c r="I59" s="242"/>
      <c r="J59" s="242" t="s">
        <v>137</v>
      </c>
    </row>
    <row r="60" ht="12.75" customHeight="1">
      <c r="A60" s="242" t="s">
        <v>296</v>
      </c>
      <c r="B60" s="242" t="s">
        <v>217</v>
      </c>
      <c r="C60" s="242">
        <v>0.58</v>
      </c>
      <c r="D60" s="242" t="s">
        <v>234</v>
      </c>
      <c r="E60" s="242" t="s">
        <v>222</v>
      </c>
      <c r="F60" s="242">
        <v>0.26</v>
      </c>
      <c r="G60" s="242" t="s">
        <v>234</v>
      </c>
      <c r="H60" s="242" t="s">
        <v>222</v>
      </c>
      <c r="I60" s="242"/>
      <c r="J60" s="242" t="s">
        <v>137</v>
      </c>
    </row>
    <row r="61" ht="12.75" customHeight="1">
      <c r="A61" s="242" t="s">
        <v>179</v>
      </c>
      <c r="B61" s="242" t="s">
        <v>217</v>
      </c>
      <c r="C61" s="243">
        <v>4.7184</v>
      </c>
      <c r="D61" s="242" t="s">
        <v>234</v>
      </c>
      <c r="E61" s="242" t="s">
        <v>222</v>
      </c>
      <c r="F61" s="243">
        <v>0.42</v>
      </c>
      <c r="G61" s="242" t="s">
        <v>234</v>
      </c>
      <c r="H61" s="242" t="s">
        <v>222</v>
      </c>
      <c r="I61" s="242"/>
      <c r="J61" s="242" t="s">
        <v>137</v>
      </c>
    </row>
    <row r="62" ht="12.75" customHeight="1">
      <c r="A62" s="242" t="s">
        <v>300</v>
      </c>
      <c r="B62" s="242" t="s">
        <v>217</v>
      </c>
      <c r="C62" s="243">
        <v>0.9850000000000001</v>
      </c>
      <c r="D62" s="242" t="s">
        <v>234</v>
      </c>
      <c r="E62" s="242" t="s">
        <v>222</v>
      </c>
      <c r="F62" s="243">
        <v>0.875</v>
      </c>
      <c r="G62" s="242" t="s">
        <v>234</v>
      </c>
      <c r="H62" s="242" t="s">
        <v>222</v>
      </c>
      <c r="I62" s="242"/>
      <c r="J62" s="242" t="s">
        <v>137</v>
      </c>
    </row>
    <row r="63" ht="12.75" customHeight="1">
      <c r="A63" s="242" t="s">
        <v>301</v>
      </c>
      <c r="B63" s="242" t="s">
        <v>217</v>
      </c>
      <c r="C63" s="243">
        <v>0.01887</v>
      </c>
      <c r="D63" s="242" t="s">
        <v>234</v>
      </c>
      <c r="E63" s="242" t="s">
        <v>222</v>
      </c>
      <c r="F63" s="243">
        <v>0.017759999999999998</v>
      </c>
      <c r="G63" s="242" t="s">
        <v>234</v>
      </c>
      <c r="H63" s="242" t="s">
        <v>222</v>
      </c>
      <c r="I63" s="242"/>
      <c r="J63" s="242" t="s">
        <v>137</v>
      </c>
    </row>
    <row r="64" ht="12.75" customHeight="1">
      <c r="A64" s="242" t="s">
        <v>302</v>
      </c>
      <c r="B64" s="242" t="s">
        <v>217</v>
      </c>
      <c r="C64" s="243">
        <v>0.10500000000000001</v>
      </c>
      <c r="D64" s="242" t="s">
        <v>234</v>
      </c>
      <c r="E64" s="242" t="s">
        <v>222</v>
      </c>
      <c r="F64" s="243">
        <v>0.085</v>
      </c>
      <c r="G64" s="242" t="s">
        <v>234</v>
      </c>
      <c r="H64" s="242" t="s">
        <v>222</v>
      </c>
      <c r="I64" s="242"/>
      <c r="J64" s="242" t="s">
        <v>137</v>
      </c>
    </row>
    <row r="65" ht="12.75" customHeight="1">
      <c r="A65" s="242" t="s">
        <v>303</v>
      </c>
      <c r="B65" s="242" t="s">
        <v>217</v>
      </c>
      <c r="C65" s="243">
        <v>1.584</v>
      </c>
      <c r="D65" s="242" t="s">
        <v>234</v>
      </c>
      <c r="E65" s="242" t="s">
        <v>222</v>
      </c>
      <c r="F65" s="243">
        <v>1.4557499999999999</v>
      </c>
      <c r="G65" s="242" t="s">
        <v>234</v>
      </c>
      <c r="H65" s="242" t="s">
        <v>222</v>
      </c>
      <c r="I65" s="242"/>
      <c r="J65" s="242" t="s">
        <v>137</v>
      </c>
    </row>
    <row r="66" ht="12.75" customHeight="1">
      <c r="A66" s="242" t="s">
        <v>304</v>
      </c>
      <c r="B66" s="242" t="s">
        <v>217</v>
      </c>
      <c r="C66" s="243">
        <v>1.19475</v>
      </c>
      <c r="D66" s="242" t="s">
        <v>234</v>
      </c>
      <c r="E66" s="242" t="s">
        <v>222</v>
      </c>
      <c r="F66" s="243">
        <v>1.26</v>
      </c>
      <c r="G66" s="242" t="s">
        <v>234</v>
      </c>
      <c r="H66" s="242" t="s">
        <v>222</v>
      </c>
      <c r="I66" s="242"/>
      <c r="J66" s="242" t="s">
        <v>137</v>
      </c>
    </row>
    <row r="67" ht="12.75" customHeight="1">
      <c r="A67" s="242" t="s">
        <v>305</v>
      </c>
      <c r="B67" s="242" t="s">
        <v>217</v>
      </c>
      <c r="C67" s="243">
        <v>0.8055</v>
      </c>
      <c r="D67" s="242" t="s">
        <v>234</v>
      </c>
      <c r="E67" s="242" t="s">
        <v>222</v>
      </c>
      <c r="F67" s="243">
        <v>1.0642500000000001</v>
      </c>
      <c r="G67" s="242" t="s">
        <v>234</v>
      </c>
      <c r="H67" s="242" t="s">
        <v>222</v>
      </c>
      <c r="I67" s="242"/>
      <c r="J67" s="242" t="s">
        <v>137</v>
      </c>
    </row>
    <row r="68" ht="12.75" customHeight="1">
      <c r="A68" s="242" t="s">
        <v>306</v>
      </c>
      <c r="B68" s="242" t="s">
        <v>217</v>
      </c>
      <c r="C68" s="243">
        <v>0.612</v>
      </c>
      <c r="D68" s="242" t="s">
        <v>234</v>
      </c>
      <c r="E68" s="242" t="s">
        <v>222</v>
      </c>
      <c r="F68" s="243">
        <v>0.9585</v>
      </c>
      <c r="G68" s="242" t="s">
        <v>234</v>
      </c>
      <c r="H68" s="242" t="s">
        <v>222</v>
      </c>
      <c r="I68" s="242"/>
      <c r="J68" s="242" t="s">
        <v>137</v>
      </c>
    </row>
    <row r="69" ht="12.75" customHeight="1">
      <c r="A69" s="242" t="s">
        <v>307</v>
      </c>
      <c r="B69" s="242" t="s">
        <v>217</v>
      </c>
      <c r="C69" s="243">
        <v>0.603</v>
      </c>
      <c r="D69" s="242" t="s">
        <v>234</v>
      </c>
      <c r="E69" s="242" t="s">
        <v>222</v>
      </c>
      <c r="F69" s="243">
        <v>0.9495</v>
      </c>
      <c r="G69" s="242" t="s">
        <v>234</v>
      </c>
      <c r="H69" s="242" t="s">
        <v>222</v>
      </c>
      <c r="I69" s="242"/>
      <c r="J69" s="242" t="s">
        <v>137</v>
      </c>
    </row>
    <row r="70" ht="12.75" customHeight="1">
      <c r="A70" s="242" t="s">
        <v>308</v>
      </c>
      <c r="B70" s="242" t="s">
        <v>217</v>
      </c>
      <c r="C70" s="243">
        <v>0.5602499999999999</v>
      </c>
      <c r="D70" s="242" t="s">
        <v>234</v>
      </c>
      <c r="E70" s="242" t="s">
        <v>222</v>
      </c>
      <c r="F70" s="243">
        <v>0.88425</v>
      </c>
      <c r="G70" s="242" t="s">
        <v>234</v>
      </c>
      <c r="H70" s="242" t="s">
        <v>222</v>
      </c>
      <c r="I70" s="242"/>
      <c r="J70" s="242" t="s">
        <v>137</v>
      </c>
    </row>
    <row r="71" ht="12.75" customHeight="1">
      <c r="A71" s="242" t="s">
        <v>309</v>
      </c>
      <c r="B71" s="242" t="s">
        <v>217</v>
      </c>
      <c r="C71" s="243">
        <v>0.48600000000000004</v>
      </c>
      <c r="D71" s="242" t="s">
        <v>234</v>
      </c>
      <c r="E71" s="242" t="s">
        <v>222</v>
      </c>
      <c r="F71" s="243">
        <v>0.75825</v>
      </c>
      <c r="G71" s="242" t="s">
        <v>234</v>
      </c>
      <c r="H71" s="242" t="s">
        <v>222</v>
      </c>
      <c r="I71" s="242"/>
      <c r="J71" s="242" t="s">
        <v>137</v>
      </c>
    </row>
    <row r="72" ht="12.75" customHeight="1">
      <c r="A72" s="242" t="s">
        <v>310</v>
      </c>
      <c r="B72" s="242" t="s">
        <v>217</v>
      </c>
      <c r="C72" s="243">
        <v>0.4005</v>
      </c>
      <c r="D72" s="242" t="s">
        <v>234</v>
      </c>
      <c r="E72" s="242" t="s">
        <v>222</v>
      </c>
      <c r="F72" s="243">
        <v>0.6142500000000001</v>
      </c>
      <c r="G72" s="242" t="s">
        <v>234</v>
      </c>
      <c r="H72" s="242" t="s">
        <v>222</v>
      </c>
      <c r="I72" s="242"/>
      <c r="J72" s="242" t="s">
        <v>137</v>
      </c>
    </row>
    <row r="73" ht="12.75" customHeight="1">
      <c r="A73" s="242" t="s">
        <v>311</v>
      </c>
      <c r="B73" s="242" t="s">
        <v>217</v>
      </c>
      <c r="C73" s="243">
        <v>0.2475</v>
      </c>
      <c r="D73" s="242" t="s">
        <v>234</v>
      </c>
      <c r="E73" s="242" t="s">
        <v>222</v>
      </c>
      <c r="F73" s="243">
        <v>0.35550000000000004</v>
      </c>
      <c r="G73" s="242" t="s">
        <v>234</v>
      </c>
      <c r="H73" s="242" t="s">
        <v>222</v>
      </c>
      <c r="I73" s="242"/>
      <c r="J73" s="242" t="s">
        <v>137</v>
      </c>
    </row>
    <row r="74" ht="12.75" customHeight="1">
      <c r="A74" s="242" t="s">
        <v>312</v>
      </c>
      <c r="B74" s="242" t="s">
        <v>217</v>
      </c>
      <c r="C74" s="243">
        <v>0.24075</v>
      </c>
      <c r="D74" s="242" t="s">
        <v>234</v>
      </c>
      <c r="E74" s="242" t="s">
        <v>222</v>
      </c>
      <c r="F74" s="243">
        <v>0.34425</v>
      </c>
      <c r="G74" s="242" t="s">
        <v>234</v>
      </c>
      <c r="H74" s="242" t="s">
        <v>222</v>
      </c>
      <c r="I74" s="242"/>
      <c r="J74" s="242" t="s">
        <v>137</v>
      </c>
    </row>
    <row r="75" ht="12.75" customHeight="1">
      <c r="A75" s="242" t="s">
        <v>313</v>
      </c>
      <c r="B75" s="242" t="s">
        <v>217</v>
      </c>
      <c r="C75" s="243">
        <v>0.2565</v>
      </c>
      <c r="D75" s="242" t="s">
        <v>234</v>
      </c>
      <c r="E75" s="242" t="s">
        <v>222</v>
      </c>
      <c r="F75" s="243">
        <v>0.30375</v>
      </c>
      <c r="G75" s="242" t="s">
        <v>234</v>
      </c>
      <c r="H75" s="242" t="s">
        <v>222</v>
      </c>
      <c r="I75" s="242"/>
      <c r="J75" s="242" t="s">
        <v>137</v>
      </c>
    </row>
    <row r="76" ht="12.75" customHeight="1">
      <c r="A76" s="242" t="s">
        <v>314</v>
      </c>
      <c r="B76" s="242" t="s">
        <v>217</v>
      </c>
      <c r="C76" s="243">
        <v>0.32625000000000004</v>
      </c>
      <c r="D76" s="242" t="s">
        <v>234</v>
      </c>
      <c r="E76" s="242" t="s">
        <v>222</v>
      </c>
      <c r="F76" s="243">
        <v>0.18675</v>
      </c>
      <c r="G76" s="242" t="s">
        <v>234</v>
      </c>
      <c r="H76" s="242" t="s">
        <v>222</v>
      </c>
      <c r="I76" s="242"/>
      <c r="J76" s="242" t="s">
        <v>137</v>
      </c>
    </row>
    <row r="77" ht="12.75" customHeight="1">
      <c r="A77" s="242" t="s">
        <v>315</v>
      </c>
      <c r="B77" s="242" t="s">
        <v>217</v>
      </c>
      <c r="C77" s="243">
        <v>0.33075</v>
      </c>
      <c r="D77" s="242" t="s">
        <v>234</v>
      </c>
      <c r="E77" s="242" t="s">
        <v>222</v>
      </c>
      <c r="F77" s="243">
        <v>0.17775000000000002</v>
      </c>
      <c r="G77" s="242" t="s">
        <v>234</v>
      </c>
      <c r="H77" s="242" t="s">
        <v>222</v>
      </c>
      <c r="I77" s="242"/>
      <c r="J77" s="242" t="s">
        <v>137</v>
      </c>
    </row>
    <row r="78" ht="12.75" customHeight="1">
      <c r="A78" s="242" t="s">
        <v>316</v>
      </c>
      <c r="B78" s="242" t="s">
        <v>217</v>
      </c>
      <c r="C78" s="243">
        <v>0.013499999999999998</v>
      </c>
      <c r="D78" s="242" t="s">
        <v>234</v>
      </c>
      <c r="E78" s="242" t="s">
        <v>222</v>
      </c>
      <c r="F78" s="243">
        <v>0.026999999999999996</v>
      </c>
      <c r="G78" s="242" t="s">
        <v>234</v>
      </c>
      <c r="H78" s="242" t="s">
        <v>222</v>
      </c>
      <c r="I78" s="242"/>
      <c r="J78" s="242" t="s">
        <v>137</v>
      </c>
    </row>
    <row r="79" ht="12.75" customHeight="1">
      <c r="A79" s="242" t="s">
        <v>317</v>
      </c>
      <c r="B79" s="242" t="s">
        <v>217</v>
      </c>
      <c r="C79" s="243">
        <v>0.01125</v>
      </c>
      <c r="D79" s="242" t="s">
        <v>234</v>
      </c>
      <c r="E79" s="242" t="s">
        <v>222</v>
      </c>
      <c r="F79" s="243">
        <v>0.0225</v>
      </c>
      <c r="G79" s="242" t="s">
        <v>234</v>
      </c>
      <c r="H79" s="242" t="s">
        <v>222</v>
      </c>
      <c r="I79" s="242"/>
      <c r="J79" s="242" t="s">
        <v>137</v>
      </c>
    </row>
    <row r="80" ht="12.75" customHeight="1">
      <c r="A80" s="242" t="s">
        <v>185</v>
      </c>
      <c r="B80" s="242" t="s">
        <v>217</v>
      </c>
      <c r="C80" s="243">
        <v>0.6975</v>
      </c>
      <c r="D80" s="242" t="s">
        <v>234</v>
      </c>
      <c r="E80" s="242" t="s">
        <v>222</v>
      </c>
      <c r="F80" s="243">
        <v>0.72</v>
      </c>
      <c r="G80" s="242" t="s">
        <v>234</v>
      </c>
      <c r="H80" s="242" t="s">
        <v>222</v>
      </c>
      <c r="I80" s="242"/>
      <c r="J80" s="242" t="s">
        <v>137</v>
      </c>
    </row>
    <row r="81" ht="12.75" customHeight="1">
      <c r="A81" s="242" t="s">
        <v>182</v>
      </c>
      <c r="B81" s="242" t="s">
        <v>217</v>
      </c>
      <c r="C81" s="243">
        <v>11.9394</v>
      </c>
      <c r="D81" s="242" t="s">
        <v>234</v>
      </c>
      <c r="E81" s="242" t="s">
        <v>222</v>
      </c>
      <c r="F81" s="243">
        <v>0.81</v>
      </c>
      <c r="G81" s="242" t="s">
        <v>234</v>
      </c>
      <c r="H81" s="242" t="s">
        <v>222</v>
      </c>
      <c r="I81" s="242"/>
      <c r="J81" s="242" t="s">
        <v>137</v>
      </c>
    </row>
    <row r="82" ht="12.75" customHeight="1">
      <c r="A82" s="242" t="s">
        <v>318</v>
      </c>
      <c r="B82" s="242" t="s">
        <v>217</v>
      </c>
      <c r="C82" s="243">
        <v>0.5993999999999999</v>
      </c>
      <c r="D82" s="242" t="s">
        <v>234</v>
      </c>
      <c r="E82" s="242" t="s">
        <v>222</v>
      </c>
      <c r="F82" s="243">
        <v>1.0854</v>
      </c>
      <c r="G82" s="242" t="s">
        <v>234</v>
      </c>
      <c r="H82" s="242" t="s">
        <v>222</v>
      </c>
      <c r="I82" s="242"/>
      <c r="J82" s="242" t="s">
        <v>137</v>
      </c>
    </row>
    <row r="83" ht="12.75" customHeight="1">
      <c r="A83" s="242" t="s">
        <v>319</v>
      </c>
      <c r="B83" s="242" t="s">
        <v>217</v>
      </c>
      <c r="C83" s="243">
        <v>0.891</v>
      </c>
      <c r="D83" s="242" t="s">
        <v>234</v>
      </c>
      <c r="E83" s="242" t="s">
        <v>222</v>
      </c>
      <c r="F83" s="243">
        <v>1.0854</v>
      </c>
      <c r="G83" s="242" t="s">
        <v>234</v>
      </c>
      <c r="H83" s="242" t="s">
        <v>222</v>
      </c>
      <c r="I83" s="242"/>
      <c r="J83" s="242" t="s">
        <v>137</v>
      </c>
    </row>
    <row r="84" ht="12.75" customHeight="1">
      <c r="A84" s="242" t="s">
        <v>320</v>
      </c>
      <c r="B84" s="242" t="s">
        <v>217</v>
      </c>
      <c r="C84" s="243">
        <v>1.31706</v>
      </c>
      <c r="D84" s="242" t="s">
        <v>234</v>
      </c>
      <c r="E84" s="242" t="s">
        <v>222</v>
      </c>
      <c r="F84" s="243">
        <v>1.6766999999999999</v>
      </c>
      <c r="G84" s="242" t="s">
        <v>234</v>
      </c>
      <c r="H84" s="242" t="s">
        <v>222</v>
      </c>
      <c r="I84" s="242"/>
      <c r="J84" s="242" t="s">
        <v>137</v>
      </c>
    </row>
    <row r="85" ht="12.75" customHeight="1">
      <c r="A85" s="242" t="s">
        <v>321</v>
      </c>
      <c r="B85" s="242" t="s">
        <v>217</v>
      </c>
      <c r="C85" s="243">
        <v>1.0465200000000001</v>
      </c>
      <c r="D85" s="242" t="s">
        <v>234</v>
      </c>
      <c r="E85" s="242" t="s">
        <v>222</v>
      </c>
      <c r="F85" s="243">
        <v>1.5908399999999998</v>
      </c>
      <c r="G85" s="242" t="s">
        <v>234</v>
      </c>
      <c r="H85" s="242" t="s">
        <v>222</v>
      </c>
      <c r="I85" s="242"/>
      <c r="J85" s="242" t="s">
        <v>137</v>
      </c>
    </row>
    <row r="86" ht="12.75" customHeight="1">
      <c r="A86" s="242" t="s">
        <v>322</v>
      </c>
      <c r="B86" s="242" t="s">
        <v>217</v>
      </c>
      <c r="C86" s="243">
        <v>0.8375400000000001</v>
      </c>
      <c r="D86" s="242" t="s">
        <v>234</v>
      </c>
      <c r="E86" s="242" t="s">
        <v>222</v>
      </c>
      <c r="F86" s="243">
        <v>1.47096</v>
      </c>
      <c r="G86" s="242" t="s">
        <v>234</v>
      </c>
      <c r="H86" s="242" t="s">
        <v>222</v>
      </c>
      <c r="I86" s="242"/>
      <c r="J86" s="242" t="s">
        <v>137</v>
      </c>
    </row>
    <row r="87" ht="12.75" customHeight="1">
      <c r="A87" s="242" t="s">
        <v>323</v>
      </c>
      <c r="B87" s="242" t="s">
        <v>217</v>
      </c>
      <c r="C87" s="243">
        <v>0.7322399999999999</v>
      </c>
      <c r="D87" s="242" t="s">
        <v>234</v>
      </c>
      <c r="E87" s="242" t="s">
        <v>222</v>
      </c>
      <c r="F87" s="243">
        <v>1.41102</v>
      </c>
      <c r="G87" s="242" t="s">
        <v>234</v>
      </c>
      <c r="H87" s="242" t="s">
        <v>222</v>
      </c>
      <c r="I87" s="242"/>
      <c r="J87" s="242" t="s">
        <v>137</v>
      </c>
    </row>
    <row r="88" ht="12.75" customHeight="1">
      <c r="A88" s="242" t="s">
        <v>324</v>
      </c>
      <c r="B88" s="242" t="s">
        <v>217</v>
      </c>
      <c r="C88" s="243">
        <v>0.7322399999999999</v>
      </c>
      <c r="D88" s="242" t="s">
        <v>234</v>
      </c>
      <c r="E88" s="242" t="s">
        <v>222</v>
      </c>
      <c r="F88" s="243">
        <v>1.41102</v>
      </c>
      <c r="G88" s="242" t="s">
        <v>234</v>
      </c>
      <c r="H88" s="242" t="s">
        <v>222</v>
      </c>
      <c r="I88" s="242"/>
      <c r="J88" s="242" t="s">
        <v>137</v>
      </c>
    </row>
    <row r="89" ht="12.75" customHeight="1">
      <c r="A89" s="242" t="s">
        <v>325</v>
      </c>
      <c r="B89" s="242" t="s">
        <v>217</v>
      </c>
      <c r="C89" s="243">
        <v>0.63342</v>
      </c>
      <c r="D89" s="242" t="s">
        <v>234</v>
      </c>
      <c r="E89" s="242" t="s">
        <v>222</v>
      </c>
      <c r="F89" s="243">
        <v>1.17936</v>
      </c>
      <c r="G89" s="242" t="s">
        <v>234</v>
      </c>
      <c r="H89" s="242" t="s">
        <v>222</v>
      </c>
      <c r="I89" s="242"/>
      <c r="J89" s="242" t="s">
        <v>137</v>
      </c>
    </row>
    <row r="90" ht="12.75" customHeight="1">
      <c r="A90" s="242" t="s">
        <v>326</v>
      </c>
      <c r="B90" s="242" t="s">
        <v>217</v>
      </c>
      <c r="C90" s="243">
        <v>0.5200199999999999</v>
      </c>
      <c r="D90" s="242" t="s">
        <v>234</v>
      </c>
      <c r="E90" s="242" t="s">
        <v>222</v>
      </c>
      <c r="F90" s="243">
        <v>0.9136799999999999</v>
      </c>
      <c r="G90" s="242" t="s">
        <v>234</v>
      </c>
      <c r="H90" s="242" t="s">
        <v>222</v>
      </c>
      <c r="I90" s="242"/>
      <c r="J90" s="242" t="s">
        <v>137</v>
      </c>
    </row>
    <row r="91" ht="12.75" customHeight="1">
      <c r="A91" s="242" t="s">
        <v>327</v>
      </c>
      <c r="B91" s="242" t="s">
        <v>217</v>
      </c>
      <c r="C91" s="243">
        <v>0.5605199999999999</v>
      </c>
      <c r="D91" s="242" t="s">
        <v>234</v>
      </c>
      <c r="E91" s="242" t="s">
        <v>222</v>
      </c>
      <c r="F91" s="243">
        <v>1.00602</v>
      </c>
      <c r="G91" s="242" t="s">
        <v>234</v>
      </c>
      <c r="H91" s="242" t="s">
        <v>222</v>
      </c>
      <c r="I91" s="242"/>
      <c r="J91" s="242" t="s">
        <v>137</v>
      </c>
    </row>
    <row r="92" ht="12.75" customHeight="1">
      <c r="A92" s="242" t="s">
        <v>328</v>
      </c>
      <c r="B92" s="242" t="s">
        <v>217</v>
      </c>
      <c r="C92" s="243">
        <v>0.24462</v>
      </c>
      <c r="D92" s="242" t="s">
        <v>234</v>
      </c>
      <c r="E92" s="242" t="s">
        <v>222</v>
      </c>
      <c r="F92" s="243">
        <v>0.26568</v>
      </c>
      <c r="G92" s="242" t="s">
        <v>234</v>
      </c>
      <c r="H92" s="242" t="s">
        <v>222</v>
      </c>
      <c r="I92" s="242"/>
      <c r="J92" s="242" t="s">
        <v>137</v>
      </c>
    </row>
    <row r="93" ht="12.75" customHeight="1">
      <c r="A93" s="242" t="s">
        <v>329</v>
      </c>
      <c r="B93" s="242" t="s">
        <v>217</v>
      </c>
      <c r="C93" s="243">
        <v>0.28836</v>
      </c>
      <c r="D93" s="242" t="s">
        <v>234</v>
      </c>
      <c r="E93" s="242" t="s">
        <v>222</v>
      </c>
      <c r="F93" s="243">
        <v>0.36936</v>
      </c>
      <c r="G93" s="242" t="s">
        <v>234</v>
      </c>
      <c r="H93" s="242" t="s">
        <v>222</v>
      </c>
      <c r="I93" s="242"/>
      <c r="J93" s="242" t="s">
        <v>137</v>
      </c>
    </row>
    <row r="94" ht="12.75" customHeight="1">
      <c r="A94" s="242" t="s">
        <v>330</v>
      </c>
      <c r="B94" s="242" t="s">
        <v>217</v>
      </c>
      <c r="C94" s="243">
        <v>0.2511</v>
      </c>
      <c r="D94" s="242" t="s">
        <v>234</v>
      </c>
      <c r="E94" s="242" t="s">
        <v>222</v>
      </c>
      <c r="F94" s="243">
        <v>0.18468</v>
      </c>
      <c r="G94" s="242" t="s">
        <v>234</v>
      </c>
      <c r="H94" s="242" t="s">
        <v>222</v>
      </c>
      <c r="I94" s="242"/>
      <c r="J94" s="242" t="s">
        <v>137</v>
      </c>
    </row>
    <row r="95" ht="12.75" customHeight="1">
      <c r="A95" s="242" t="s">
        <v>331</v>
      </c>
      <c r="B95" s="242" t="s">
        <v>217</v>
      </c>
      <c r="C95" s="243">
        <v>0.24624</v>
      </c>
      <c r="D95" s="242" t="s">
        <v>234</v>
      </c>
      <c r="E95" s="242" t="s">
        <v>222</v>
      </c>
      <c r="F95" s="243">
        <v>0.21384</v>
      </c>
      <c r="G95" s="242" t="s">
        <v>234</v>
      </c>
      <c r="H95" s="242" t="s">
        <v>222</v>
      </c>
      <c r="I95" s="242"/>
      <c r="J95" s="242" t="s">
        <v>137</v>
      </c>
    </row>
    <row r="96" ht="12.75" customHeight="1">
      <c r="A96" s="242" t="s">
        <v>332</v>
      </c>
      <c r="B96" s="242" t="s">
        <v>217</v>
      </c>
      <c r="C96" s="243">
        <v>0.25433999999999996</v>
      </c>
      <c r="D96" s="242" t="s">
        <v>234</v>
      </c>
      <c r="E96" s="242" t="s">
        <v>222</v>
      </c>
      <c r="F96" s="243">
        <v>0.16362</v>
      </c>
      <c r="G96" s="242" t="s">
        <v>234</v>
      </c>
      <c r="H96" s="242" t="s">
        <v>222</v>
      </c>
      <c r="I96" s="242"/>
      <c r="J96" s="242" t="s">
        <v>137</v>
      </c>
    </row>
    <row r="97" ht="12.75" customHeight="1">
      <c r="A97" s="242" t="s">
        <v>333</v>
      </c>
      <c r="B97" s="242" t="s">
        <v>217</v>
      </c>
      <c r="C97" s="243">
        <v>0.01782</v>
      </c>
      <c r="D97" s="242" t="s">
        <v>234</v>
      </c>
      <c r="E97" s="242" t="s">
        <v>222</v>
      </c>
      <c r="F97" s="243">
        <v>0.02754</v>
      </c>
      <c r="G97" s="242" t="s">
        <v>234</v>
      </c>
      <c r="H97" s="242" t="s">
        <v>222</v>
      </c>
      <c r="I97" s="242"/>
      <c r="J97" s="242" t="s">
        <v>137</v>
      </c>
    </row>
    <row r="98" ht="12.75" customHeight="1">
      <c r="A98" s="242" t="s">
        <v>334</v>
      </c>
      <c r="B98" s="242" t="s">
        <v>217</v>
      </c>
      <c r="C98" s="243">
        <v>0.01458</v>
      </c>
      <c r="D98" s="242" t="s">
        <v>234</v>
      </c>
      <c r="E98" s="242" t="s">
        <v>222</v>
      </c>
      <c r="F98" s="243">
        <v>0.02268</v>
      </c>
      <c r="G98" s="242" t="s">
        <v>234</v>
      </c>
      <c r="H98" s="242" t="s">
        <v>222</v>
      </c>
      <c r="I98" s="242"/>
      <c r="J98" s="242" t="s">
        <v>137</v>
      </c>
    </row>
    <row r="99" ht="12.75" customHeight="1">
      <c r="A99" s="242" t="s">
        <v>335</v>
      </c>
      <c r="B99" s="242" t="s">
        <v>217</v>
      </c>
      <c r="C99" s="243">
        <v>0.0162</v>
      </c>
      <c r="D99" s="242" t="s">
        <v>234</v>
      </c>
      <c r="E99" s="242" t="s">
        <v>222</v>
      </c>
      <c r="F99" s="243">
        <v>0.0243</v>
      </c>
      <c r="G99" s="242" t="s">
        <v>234</v>
      </c>
      <c r="H99" s="242" t="s">
        <v>222</v>
      </c>
      <c r="I99" s="242"/>
      <c r="J99" s="242" t="s">
        <v>137</v>
      </c>
    </row>
    <row r="100" ht="12.75" customHeight="1">
      <c r="A100" s="242" t="s">
        <v>187</v>
      </c>
      <c r="B100" s="242" t="s">
        <v>217</v>
      </c>
      <c r="C100" s="243">
        <v>0.5831999999999999</v>
      </c>
      <c r="D100" s="242" t="s">
        <v>234</v>
      </c>
      <c r="E100" s="242" t="s">
        <v>222</v>
      </c>
      <c r="F100" s="243">
        <v>0.7614</v>
      </c>
      <c r="G100" s="242" t="s">
        <v>234</v>
      </c>
      <c r="H100" s="242" t="s">
        <v>222</v>
      </c>
      <c r="I100" s="242"/>
      <c r="J100" s="242" t="s">
        <v>137</v>
      </c>
    </row>
    <row r="101" ht="12.75" customHeight="1">
      <c r="A101" s="242" t="s">
        <v>336</v>
      </c>
      <c r="B101" s="242" t="s">
        <v>217</v>
      </c>
      <c r="C101" s="243">
        <v>3.5992</v>
      </c>
      <c r="D101" s="242" t="s">
        <v>234</v>
      </c>
      <c r="E101" s="242" t="s">
        <v>222</v>
      </c>
      <c r="F101" s="243">
        <v>0.4532</v>
      </c>
      <c r="G101" s="242" t="s">
        <v>234</v>
      </c>
      <c r="H101" s="242" t="s">
        <v>222</v>
      </c>
      <c r="I101" s="242"/>
      <c r="J101" s="242" t="s">
        <v>137</v>
      </c>
    </row>
    <row r="102" ht="12.75" customHeight="1">
      <c r="A102" s="242" t="s">
        <v>337</v>
      </c>
      <c r="B102" s="242" t="s">
        <v>217</v>
      </c>
      <c r="C102" s="243">
        <v>3.234</v>
      </c>
      <c r="D102" s="242" t="s">
        <v>234</v>
      </c>
      <c r="E102" s="242" t="s">
        <v>222</v>
      </c>
      <c r="F102" s="243">
        <v>0.7471200000000001</v>
      </c>
      <c r="G102" s="242" t="s">
        <v>234</v>
      </c>
      <c r="H102" s="242" t="s">
        <v>222</v>
      </c>
      <c r="I102" s="242"/>
      <c r="J102" s="242" t="s">
        <v>137</v>
      </c>
    </row>
    <row r="103" ht="12.75" customHeight="1">
      <c r="A103" s="242" t="s">
        <v>338</v>
      </c>
      <c r="B103" s="242" t="s">
        <v>217</v>
      </c>
      <c r="C103" s="243">
        <v>3.07296</v>
      </c>
      <c r="D103" s="242" t="s">
        <v>234</v>
      </c>
      <c r="E103" s="242" t="s">
        <v>222</v>
      </c>
      <c r="F103" s="243">
        <v>0.82104</v>
      </c>
      <c r="G103" s="242" t="s">
        <v>234</v>
      </c>
      <c r="H103" s="242" t="s">
        <v>222</v>
      </c>
      <c r="I103" s="242"/>
      <c r="J103" s="242" t="s">
        <v>137</v>
      </c>
    </row>
    <row r="104" ht="12.75" customHeight="1">
      <c r="A104" s="242" t="s">
        <v>339</v>
      </c>
      <c r="B104" s="242" t="s">
        <v>217</v>
      </c>
      <c r="C104" s="243">
        <v>2.8564800000000004</v>
      </c>
      <c r="D104" s="242" t="s">
        <v>234</v>
      </c>
      <c r="E104" s="242" t="s">
        <v>222</v>
      </c>
      <c r="F104" s="243">
        <v>1.00496</v>
      </c>
      <c r="G104" s="242" t="s">
        <v>234</v>
      </c>
      <c r="H104" s="242" t="s">
        <v>222</v>
      </c>
      <c r="I104" s="242"/>
      <c r="J104" s="242" t="s">
        <v>137</v>
      </c>
    </row>
    <row r="105" ht="12.75" customHeight="1">
      <c r="A105" s="242" t="s">
        <v>340</v>
      </c>
      <c r="B105" s="242" t="s">
        <v>217</v>
      </c>
      <c r="C105" s="243">
        <v>1.12464</v>
      </c>
      <c r="D105" s="242" t="s">
        <v>234</v>
      </c>
      <c r="E105" s="242" t="s">
        <v>222</v>
      </c>
      <c r="F105" s="243">
        <v>1.4784000000000002</v>
      </c>
      <c r="G105" s="242" t="s">
        <v>234</v>
      </c>
      <c r="H105" s="242" t="s">
        <v>222</v>
      </c>
      <c r="I105" s="242"/>
      <c r="J105" s="242" t="s">
        <v>137</v>
      </c>
    </row>
    <row r="106" ht="12.75" customHeight="1">
      <c r="A106" s="242" t="s">
        <v>341</v>
      </c>
      <c r="B106" s="242" t="s">
        <v>217</v>
      </c>
      <c r="C106" s="243">
        <v>0.8131200000000001</v>
      </c>
      <c r="D106" s="242" t="s">
        <v>234</v>
      </c>
      <c r="E106" s="242" t="s">
        <v>222</v>
      </c>
      <c r="F106" s="243">
        <v>1.5188800000000002</v>
      </c>
      <c r="G106" s="242" t="s">
        <v>234</v>
      </c>
      <c r="H106" s="242" t="s">
        <v>222</v>
      </c>
      <c r="I106" s="242"/>
      <c r="J106" s="242" t="s">
        <v>137</v>
      </c>
    </row>
    <row r="107" ht="12.75" customHeight="1">
      <c r="A107" s="242" t="s">
        <v>342</v>
      </c>
      <c r="B107" s="242" t="s">
        <v>217</v>
      </c>
      <c r="C107" s="243">
        <v>0.5640800000000001</v>
      </c>
      <c r="D107" s="242" t="s">
        <v>234</v>
      </c>
      <c r="E107" s="242" t="s">
        <v>222</v>
      </c>
      <c r="F107" s="243">
        <v>1.4898400000000003</v>
      </c>
      <c r="G107" s="242" t="s">
        <v>234</v>
      </c>
      <c r="H107" s="242" t="s">
        <v>222</v>
      </c>
      <c r="I107" s="242"/>
      <c r="J107" s="242" t="s">
        <v>137</v>
      </c>
    </row>
    <row r="108" ht="12.75" customHeight="1">
      <c r="A108" s="242" t="s">
        <v>343</v>
      </c>
      <c r="B108" s="242" t="s">
        <v>217</v>
      </c>
      <c r="C108" s="243">
        <v>0.50864</v>
      </c>
      <c r="D108" s="242" t="s">
        <v>234</v>
      </c>
      <c r="E108" s="242" t="s">
        <v>222</v>
      </c>
      <c r="F108" s="243">
        <v>1.2628</v>
      </c>
      <c r="G108" s="242" t="s">
        <v>234</v>
      </c>
      <c r="H108" s="242" t="s">
        <v>222</v>
      </c>
      <c r="I108" s="242"/>
      <c r="J108" s="242" t="s">
        <v>137</v>
      </c>
    </row>
    <row r="109" ht="12.75" customHeight="1">
      <c r="A109" s="242" t="s">
        <v>344</v>
      </c>
      <c r="B109" s="242" t="s">
        <v>217</v>
      </c>
      <c r="C109" s="243">
        <v>0.43384</v>
      </c>
      <c r="D109" s="242" t="s">
        <v>234</v>
      </c>
      <c r="E109" s="242" t="s">
        <v>222</v>
      </c>
      <c r="F109" s="243">
        <v>0.9609600000000001</v>
      </c>
      <c r="G109" s="242" t="s">
        <v>234</v>
      </c>
      <c r="H109" s="242" t="s">
        <v>222</v>
      </c>
      <c r="I109" s="242"/>
      <c r="J109" s="242" t="s">
        <v>137</v>
      </c>
    </row>
    <row r="110" ht="12.75" customHeight="1">
      <c r="A110" s="242" t="s">
        <v>345</v>
      </c>
      <c r="B110" s="242" t="s">
        <v>217</v>
      </c>
      <c r="C110" s="243">
        <v>0.46464000000000005</v>
      </c>
      <c r="D110" s="242" t="s">
        <v>234</v>
      </c>
      <c r="E110" s="242" t="s">
        <v>222</v>
      </c>
      <c r="F110" s="243">
        <v>1.0868</v>
      </c>
      <c r="G110" s="242" t="s">
        <v>234</v>
      </c>
      <c r="H110" s="242" t="s">
        <v>222</v>
      </c>
      <c r="I110" s="242"/>
      <c r="J110" s="242" t="s">
        <v>137</v>
      </c>
    </row>
    <row r="111" ht="12.75" customHeight="1">
      <c r="A111" s="242" t="s">
        <v>346</v>
      </c>
      <c r="B111" s="242" t="s">
        <v>217</v>
      </c>
      <c r="C111" s="243">
        <v>0.4804800000000001</v>
      </c>
      <c r="D111" s="242" t="s">
        <v>234</v>
      </c>
      <c r="E111" s="242" t="s">
        <v>222</v>
      </c>
      <c r="F111" s="243">
        <v>1.1501600000000003</v>
      </c>
      <c r="G111" s="242" t="s">
        <v>234</v>
      </c>
      <c r="H111" s="242" t="s">
        <v>222</v>
      </c>
      <c r="I111" s="242"/>
      <c r="J111" s="242" t="s">
        <v>137</v>
      </c>
    </row>
    <row r="112" ht="12.75" customHeight="1">
      <c r="A112" s="242" t="s">
        <v>347</v>
      </c>
      <c r="B112" s="242" t="s">
        <v>217</v>
      </c>
      <c r="C112" s="243">
        <v>0.46904</v>
      </c>
      <c r="D112" s="242" t="s">
        <v>234</v>
      </c>
      <c r="E112" s="242" t="s">
        <v>222</v>
      </c>
      <c r="F112" s="243">
        <v>1.0912000000000002</v>
      </c>
      <c r="G112" s="242" t="s">
        <v>234</v>
      </c>
      <c r="H112" s="242" t="s">
        <v>222</v>
      </c>
      <c r="I112" s="242"/>
      <c r="J112" s="242" t="s">
        <v>137</v>
      </c>
    </row>
    <row r="113" ht="12.75" customHeight="1">
      <c r="A113" s="242" t="s">
        <v>348</v>
      </c>
      <c r="B113" s="242" t="s">
        <v>217</v>
      </c>
      <c r="C113" s="243">
        <v>0.30008</v>
      </c>
      <c r="D113" s="242" t="s">
        <v>234</v>
      </c>
      <c r="E113" s="242" t="s">
        <v>222</v>
      </c>
      <c r="F113" s="243">
        <v>0.2508</v>
      </c>
      <c r="G113" s="242" t="s">
        <v>234</v>
      </c>
      <c r="H113" s="242" t="s">
        <v>222</v>
      </c>
      <c r="I113" s="242"/>
      <c r="J113" s="242" t="s">
        <v>137</v>
      </c>
    </row>
    <row r="114" ht="12.75" customHeight="1">
      <c r="A114" s="242" t="s">
        <v>349</v>
      </c>
      <c r="B114" s="242" t="s">
        <v>217</v>
      </c>
      <c r="C114" s="243">
        <v>0.28688</v>
      </c>
      <c r="D114" s="242" t="s">
        <v>234</v>
      </c>
      <c r="E114" s="242" t="s">
        <v>222</v>
      </c>
      <c r="F114" s="243">
        <v>0.15576</v>
      </c>
      <c r="G114" s="242" t="s">
        <v>234</v>
      </c>
      <c r="H114" s="242" t="s">
        <v>222</v>
      </c>
      <c r="I114" s="242"/>
      <c r="J114" s="242" t="s">
        <v>137</v>
      </c>
    </row>
    <row r="115" ht="12.75" customHeight="1">
      <c r="A115" s="242" t="s">
        <v>350</v>
      </c>
      <c r="B115" s="242" t="s">
        <v>217</v>
      </c>
      <c r="C115" s="243">
        <v>0.04488000000000001</v>
      </c>
      <c r="D115" s="242" t="s">
        <v>234</v>
      </c>
      <c r="E115" s="242" t="s">
        <v>222</v>
      </c>
      <c r="F115" s="243">
        <v>0.04224</v>
      </c>
      <c r="G115" s="242" t="s">
        <v>234</v>
      </c>
      <c r="H115" s="242" t="s">
        <v>222</v>
      </c>
      <c r="I115" s="242"/>
      <c r="J115" s="242" t="s">
        <v>137</v>
      </c>
    </row>
    <row r="116" ht="12.75" customHeight="1">
      <c r="A116" s="242" t="s">
        <v>183</v>
      </c>
      <c r="B116" s="242" t="s">
        <v>217</v>
      </c>
      <c r="C116" s="243">
        <v>17.300800000000002</v>
      </c>
      <c r="D116" s="242" t="s">
        <v>234</v>
      </c>
      <c r="E116" s="242" t="s">
        <v>222</v>
      </c>
      <c r="F116" s="243">
        <v>1.54</v>
      </c>
      <c r="G116" s="242" t="s">
        <v>234</v>
      </c>
      <c r="H116" s="242" t="s">
        <v>222</v>
      </c>
      <c r="I116" s="242"/>
      <c r="J116" s="242" t="s">
        <v>137</v>
      </c>
    </row>
    <row r="117" ht="12.75" customHeight="1">
      <c r="A117" s="242" t="s">
        <v>351</v>
      </c>
      <c r="B117" s="242" t="s">
        <v>217</v>
      </c>
      <c r="C117" s="243">
        <v>17.300800000000002</v>
      </c>
      <c r="D117" s="242" t="s">
        <v>234</v>
      </c>
      <c r="E117" s="242" t="s">
        <v>222</v>
      </c>
      <c r="F117" s="243">
        <v>1.54</v>
      </c>
      <c r="G117" s="242" t="s">
        <v>234</v>
      </c>
      <c r="H117" s="242" t="s">
        <v>222</v>
      </c>
      <c r="I117" s="242"/>
      <c r="J117" s="242" t="s">
        <v>137</v>
      </c>
    </row>
    <row r="118" ht="12.75" customHeight="1">
      <c r="A118" s="242" t="s">
        <v>352</v>
      </c>
      <c r="B118" s="242" t="s">
        <v>217</v>
      </c>
      <c r="C118" s="243">
        <v>0.5808000000000001</v>
      </c>
      <c r="D118" s="242" t="s">
        <v>234</v>
      </c>
      <c r="E118" s="242" t="s">
        <v>222</v>
      </c>
      <c r="F118" s="243">
        <v>1.54</v>
      </c>
      <c r="G118" s="242" t="s">
        <v>234</v>
      </c>
      <c r="H118" s="242" t="s">
        <v>222</v>
      </c>
      <c r="I118" s="242"/>
      <c r="J118" s="242" t="s">
        <v>137</v>
      </c>
    </row>
    <row r="119" ht="12.75" customHeight="1">
      <c r="A119" s="242" t="s">
        <v>353</v>
      </c>
      <c r="B119" s="242" t="s">
        <v>217</v>
      </c>
      <c r="C119" s="243">
        <v>1.7336000000000003</v>
      </c>
      <c r="D119" s="242" t="s">
        <v>234</v>
      </c>
      <c r="E119" s="242" t="s">
        <v>222</v>
      </c>
      <c r="F119" s="243">
        <v>1.54</v>
      </c>
      <c r="G119" s="242" t="s">
        <v>234</v>
      </c>
      <c r="H119" s="242" t="s">
        <v>222</v>
      </c>
      <c r="I119" s="242"/>
      <c r="J119" s="242" t="s">
        <v>137</v>
      </c>
    </row>
    <row r="120" ht="12.75" customHeight="1">
      <c r="A120" s="242" t="s">
        <v>188</v>
      </c>
      <c r="B120" s="242" t="s">
        <v>217</v>
      </c>
      <c r="C120" s="243">
        <v>0.18480000000000002</v>
      </c>
      <c r="D120" s="242" t="s">
        <v>234</v>
      </c>
      <c r="E120" s="242" t="s">
        <v>222</v>
      </c>
      <c r="F120" s="243">
        <v>0.1496</v>
      </c>
      <c r="G120" s="242" t="s">
        <v>234</v>
      </c>
      <c r="H120" s="242" t="s">
        <v>222</v>
      </c>
      <c r="I120" s="242"/>
      <c r="J120" s="242" t="s">
        <v>137</v>
      </c>
    </row>
    <row r="121" ht="12.75" customHeight="1">
      <c r="A121" s="242" t="s">
        <v>354</v>
      </c>
      <c r="B121" s="242" t="s">
        <v>217</v>
      </c>
      <c r="C121" s="243">
        <v>2.4131</v>
      </c>
      <c r="D121" s="242" t="s">
        <v>234</v>
      </c>
      <c r="E121" s="242" t="s">
        <v>222</v>
      </c>
      <c r="F121" s="243">
        <v>0.30385</v>
      </c>
      <c r="G121" s="242" t="s">
        <v>234</v>
      </c>
      <c r="H121" s="242" t="s">
        <v>222</v>
      </c>
      <c r="I121" s="242"/>
      <c r="J121" s="242" t="s">
        <v>137</v>
      </c>
    </row>
    <row r="122" ht="12.75" customHeight="1">
      <c r="A122" s="242" t="s">
        <v>355</v>
      </c>
      <c r="B122" s="242" t="s">
        <v>217</v>
      </c>
      <c r="C122" s="243">
        <v>2.16825</v>
      </c>
      <c r="D122" s="242" t="s">
        <v>234</v>
      </c>
      <c r="E122" s="242" t="s">
        <v>222</v>
      </c>
      <c r="F122" s="243">
        <v>0.5009100000000001</v>
      </c>
      <c r="G122" s="242" t="s">
        <v>234</v>
      </c>
      <c r="H122" s="242" t="s">
        <v>222</v>
      </c>
      <c r="I122" s="242"/>
      <c r="J122" s="242" t="s">
        <v>137</v>
      </c>
    </row>
    <row r="123" ht="12.75" customHeight="1">
      <c r="A123" s="242" t="s">
        <v>356</v>
      </c>
      <c r="B123" s="242" t="s">
        <v>217</v>
      </c>
      <c r="C123" s="243">
        <v>2.06028</v>
      </c>
      <c r="D123" s="242" t="s">
        <v>234</v>
      </c>
      <c r="E123" s="242" t="s">
        <v>222</v>
      </c>
      <c r="F123" s="243">
        <v>0.55047</v>
      </c>
      <c r="G123" s="242" t="s">
        <v>234</v>
      </c>
      <c r="H123" s="242" t="s">
        <v>222</v>
      </c>
      <c r="I123" s="242"/>
      <c r="J123" s="242" t="s">
        <v>137</v>
      </c>
    </row>
    <row r="124" ht="12.75" customHeight="1">
      <c r="A124" s="242" t="s">
        <v>357</v>
      </c>
      <c r="B124" s="242" t="s">
        <v>217</v>
      </c>
      <c r="C124" s="243">
        <v>1.91514</v>
      </c>
      <c r="D124" s="242" t="s">
        <v>234</v>
      </c>
      <c r="E124" s="242" t="s">
        <v>222</v>
      </c>
      <c r="F124" s="243">
        <v>0.67378</v>
      </c>
      <c r="G124" s="242" t="s">
        <v>234</v>
      </c>
      <c r="H124" s="242" t="s">
        <v>222</v>
      </c>
      <c r="I124" s="242"/>
      <c r="J124" s="242" t="s">
        <v>137</v>
      </c>
    </row>
    <row r="125" ht="12.75" customHeight="1">
      <c r="A125" s="242" t="s">
        <v>358</v>
      </c>
      <c r="B125" s="242" t="s">
        <v>217</v>
      </c>
      <c r="C125" s="243">
        <v>0.75402</v>
      </c>
      <c r="D125" s="242" t="s">
        <v>234</v>
      </c>
      <c r="E125" s="242" t="s">
        <v>222</v>
      </c>
      <c r="F125" s="243">
        <v>0.9912000000000001</v>
      </c>
      <c r="G125" s="242" t="s">
        <v>234</v>
      </c>
      <c r="H125" s="242" t="s">
        <v>222</v>
      </c>
      <c r="I125" s="242"/>
      <c r="J125" s="242" t="s">
        <v>137</v>
      </c>
    </row>
    <row r="126" ht="12.75" customHeight="1">
      <c r="A126" s="242" t="s">
        <v>359</v>
      </c>
      <c r="B126" s="242" t="s">
        <v>217</v>
      </c>
      <c r="C126" s="243">
        <v>0.54516</v>
      </c>
      <c r="D126" s="242" t="s">
        <v>234</v>
      </c>
      <c r="E126" s="242" t="s">
        <v>222</v>
      </c>
      <c r="F126" s="243">
        <v>1.01834</v>
      </c>
      <c r="G126" s="242" t="s">
        <v>234</v>
      </c>
      <c r="H126" s="242" t="s">
        <v>222</v>
      </c>
      <c r="I126" s="242"/>
      <c r="J126" s="242" t="s">
        <v>137</v>
      </c>
    </row>
    <row r="127" ht="12.75" customHeight="1">
      <c r="A127" s="242" t="s">
        <v>360</v>
      </c>
      <c r="B127" s="242" t="s">
        <v>217</v>
      </c>
      <c r="C127" s="243">
        <v>0.37819</v>
      </c>
      <c r="D127" s="242" t="s">
        <v>234</v>
      </c>
      <c r="E127" s="242" t="s">
        <v>222</v>
      </c>
      <c r="F127" s="243">
        <v>0.9988700000000001</v>
      </c>
      <c r="G127" s="242" t="s">
        <v>234</v>
      </c>
      <c r="H127" s="242" t="s">
        <v>222</v>
      </c>
      <c r="I127" s="242"/>
      <c r="J127" s="242" t="s">
        <v>137</v>
      </c>
    </row>
    <row r="128" ht="12.75" customHeight="1">
      <c r="A128" s="242" t="s">
        <v>361</v>
      </c>
      <c r="B128" s="242" t="s">
        <v>217</v>
      </c>
      <c r="C128" s="243">
        <v>0.34102</v>
      </c>
      <c r="D128" s="242" t="s">
        <v>234</v>
      </c>
      <c r="E128" s="242" t="s">
        <v>222</v>
      </c>
      <c r="F128" s="243">
        <v>0.84665</v>
      </c>
      <c r="G128" s="242" t="s">
        <v>234</v>
      </c>
      <c r="H128" s="242" t="s">
        <v>222</v>
      </c>
      <c r="I128" s="242"/>
      <c r="J128" s="242" t="s">
        <v>137</v>
      </c>
    </row>
    <row r="129" ht="12.75" customHeight="1">
      <c r="A129" s="242" t="s">
        <v>362</v>
      </c>
      <c r="B129" s="242" t="s">
        <v>217</v>
      </c>
      <c r="C129" s="243">
        <v>0.29087</v>
      </c>
      <c r="D129" s="242" t="s">
        <v>234</v>
      </c>
      <c r="E129" s="242" t="s">
        <v>222</v>
      </c>
      <c r="F129" s="243">
        <v>0.6442800000000001</v>
      </c>
      <c r="G129" s="242" t="s">
        <v>234</v>
      </c>
      <c r="H129" s="242" t="s">
        <v>222</v>
      </c>
      <c r="I129" s="242"/>
      <c r="J129" s="242" t="s">
        <v>137</v>
      </c>
    </row>
    <row r="130" ht="12.75" customHeight="1">
      <c r="A130" s="242" t="s">
        <v>363</v>
      </c>
      <c r="B130" s="242" t="s">
        <v>217</v>
      </c>
      <c r="C130" s="243">
        <v>0.31152</v>
      </c>
      <c r="D130" s="242" t="s">
        <v>234</v>
      </c>
      <c r="E130" s="242" t="s">
        <v>222</v>
      </c>
      <c r="F130" s="243">
        <v>0.72865</v>
      </c>
      <c r="G130" s="242" t="s">
        <v>234</v>
      </c>
      <c r="H130" s="242" t="s">
        <v>222</v>
      </c>
      <c r="I130" s="242"/>
      <c r="J130" s="242" t="s">
        <v>137</v>
      </c>
    </row>
    <row r="131" ht="12.75" customHeight="1">
      <c r="A131" s="242" t="s">
        <v>364</v>
      </c>
      <c r="B131" s="242" t="s">
        <v>217</v>
      </c>
      <c r="C131" s="243">
        <v>0.32214000000000004</v>
      </c>
      <c r="D131" s="242" t="s">
        <v>234</v>
      </c>
      <c r="E131" s="242" t="s">
        <v>222</v>
      </c>
      <c r="F131" s="243">
        <v>0.7711300000000001</v>
      </c>
      <c r="G131" s="242" t="s">
        <v>234</v>
      </c>
      <c r="H131" s="242" t="s">
        <v>222</v>
      </c>
      <c r="I131" s="242"/>
      <c r="J131" s="242" t="s">
        <v>137</v>
      </c>
    </row>
    <row r="132" ht="12.75" customHeight="1">
      <c r="A132" s="242" t="s">
        <v>365</v>
      </c>
      <c r="B132" s="242" t="s">
        <v>217</v>
      </c>
      <c r="C132" s="243">
        <v>0.31447</v>
      </c>
      <c r="D132" s="242" t="s">
        <v>234</v>
      </c>
      <c r="E132" s="242" t="s">
        <v>222</v>
      </c>
      <c r="F132" s="243">
        <v>0.7316</v>
      </c>
      <c r="G132" s="242" t="s">
        <v>234</v>
      </c>
      <c r="H132" s="242" t="s">
        <v>222</v>
      </c>
      <c r="I132" s="242"/>
      <c r="J132" s="242" t="s">
        <v>137</v>
      </c>
    </row>
    <row r="133" ht="12.75" customHeight="1">
      <c r="A133" s="242" t="s">
        <v>366</v>
      </c>
      <c r="B133" s="242" t="s">
        <v>217</v>
      </c>
      <c r="C133" s="243">
        <v>0.20119</v>
      </c>
      <c r="D133" s="242" t="s">
        <v>234</v>
      </c>
      <c r="E133" s="242" t="s">
        <v>222</v>
      </c>
      <c r="F133" s="243">
        <v>0.16815000000000002</v>
      </c>
      <c r="G133" s="242" t="s">
        <v>234</v>
      </c>
      <c r="H133" s="242" t="s">
        <v>222</v>
      </c>
      <c r="I133" s="242"/>
      <c r="J133" s="242" t="s">
        <v>137</v>
      </c>
    </row>
    <row r="134" ht="12.75" customHeight="1">
      <c r="A134" s="242" t="s">
        <v>367</v>
      </c>
      <c r="B134" s="242" t="s">
        <v>217</v>
      </c>
      <c r="C134" s="243">
        <v>0.19233999999999998</v>
      </c>
      <c r="D134" s="242" t="s">
        <v>234</v>
      </c>
      <c r="E134" s="242" t="s">
        <v>222</v>
      </c>
      <c r="F134" s="243">
        <v>0.10443000000000001</v>
      </c>
      <c r="G134" s="242" t="s">
        <v>234</v>
      </c>
      <c r="H134" s="242" t="s">
        <v>222</v>
      </c>
      <c r="I134" s="242"/>
      <c r="J134" s="242" t="s">
        <v>137</v>
      </c>
    </row>
    <row r="135" ht="12.75" customHeight="1">
      <c r="A135" s="242" t="s">
        <v>368</v>
      </c>
      <c r="B135" s="242" t="s">
        <v>217</v>
      </c>
      <c r="C135" s="243">
        <v>0.030090000000000006</v>
      </c>
      <c r="D135" s="242" t="s">
        <v>234</v>
      </c>
      <c r="E135" s="242" t="s">
        <v>222</v>
      </c>
      <c r="F135" s="243">
        <v>0.028319999999999998</v>
      </c>
      <c r="G135" s="242" t="s">
        <v>234</v>
      </c>
      <c r="H135" s="242" t="s">
        <v>222</v>
      </c>
      <c r="I135" s="242"/>
      <c r="J135" s="242" t="s">
        <v>137</v>
      </c>
    </row>
    <row r="136" ht="12.75" customHeight="1">
      <c r="A136" s="242" t="s">
        <v>184</v>
      </c>
      <c r="B136" s="242" t="s">
        <v>217</v>
      </c>
      <c r="C136" s="243">
        <v>11.599400000000001</v>
      </c>
      <c r="D136" s="242" t="s">
        <v>234</v>
      </c>
      <c r="E136" s="242" t="s">
        <v>222</v>
      </c>
      <c r="F136" s="243">
        <v>1.0325</v>
      </c>
      <c r="G136" s="242" t="s">
        <v>234</v>
      </c>
      <c r="H136" s="242" t="s">
        <v>222</v>
      </c>
      <c r="I136" s="242"/>
      <c r="J136" s="242" t="s">
        <v>137</v>
      </c>
    </row>
    <row r="137" ht="12.75" customHeight="1">
      <c r="A137" s="242" t="s">
        <v>369</v>
      </c>
      <c r="B137" s="242" t="s">
        <v>217</v>
      </c>
      <c r="C137" s="243">
        <v>11.599400000000001</v>
      </c>
      <c r="D137" s="242" t="s">
        <v>234</v>
      </c>
      <c r="E137" s="242" t="s">
        <v>222</v>
      </c>
      <c r="F137" s="243">
        <v>1.0325</v>
      </c>
      <c r="G137" s="242" t="s">
        <v>234</v>
      </c>
      <c r="H137" s="242" t="s">
        <v>222</v>
      </c>
      <c r="I137" s="242"/>
      <c r="J137" s="242" t="s">
        <v>137</v>
      </c>
    </row>
    <row r="138" ht="12.75" customHeight="1">
      <c r="A138" s="242" t="s">
        <v>370</v>
      </c>
      <c r="B138" s="242" t="s">
        <v>217</v>
      </c>
      <c r="C138" s="243">
        <v>0.3894</v>
      </c>
      <c r="D138" s="242" t="s">
        <v>234</v>
      </c>
      <c r="E138" s="242" t="s">
        <v>222</v>
      </c>
      <c r="F138" s="243">
        <v>1.0325</v>
      </c>
      <c r="G138" s="242" t="s">
        <v>234</v>
      </c>
      <c r="H138" s="242" t="s">
        <v>222</v>
      </c>
      <c r="I138" s="242"/>
      <c r="J138" s="242" t="s">
        <v>137</v>
      </c>
    </row>
    <row r="139" ht="12.75" customHeight="1">
      <c r="A139" s="242" t="s">
        <v>371</v>
      </c>
      <c r="B139" s="242" t="s">
        <v>217</v>
      </c>
      <c r="C139" s="243">
        <v>1.1623</v>
      </c>
      <c r="D139" s="242" t="s">
        <v>234</v>
      </c>
      <c r="E139" s="242" t="s">
        <v>222</v>
      </c>
      <c r="F139" s="243">
        <v>1.0325</v>
      </c>
      <c r="G139" s="242" t="s">
        <v>234</v>
      </c>
      <c r="H139" s="242" t="s">
        <v>222</v>
      </c>
      <c r="I139" s="242"/>
      <c r="J139" s="242" t="s">
        <v>137</v>
      </c>
    </row>
    <row r="140" ht="12.75" customHeight="1">
      <c r="A140" s="242" t="s">
        <v>189</v>
      </c>
      <c r="B140" s="242" t="s">
        <v>217</v>
      </c>
      <c r="C140" s="243">
        <v>0.12390000000000001</v>
      </c>
      <c r="D140" s="242" t="s">
        <v>234</v>
      </c>
      <c r="E140" s="242" t="s">
        <v>222</v>
      </c>
      <c r="F140" s="243">
        <v>0.10030000000000001</v>
      </c>
      <c r="G140" s="242" t="s">
        <v>234</v>
      </c>
      <c r="H140" s="242" t="s">
        <v>222</v>
      </c>
      <c r="I140" s="242"/>
      <c r="J140" s="242" t="s">
        <v>137</v>
      </c>
    </row>
    <row r="141" ht="12.75" customHeight="1">
      <c r="A141" s="242" t="s">
        <v>372</v>
      </c>
      <c r="B141" s="242" t="s">
        <v>217</v>
      </c>
      <c r="C141" s="243">
        <v>3.36</v>
      </c>
      <c r="D141" s="242" t="s">
        <v>234</v>
      </c>
      <c r="E141" s="242" t="s">
        <v>222</v>
      </c>
      <c r="F141" s="243">
        <v>0.345</v>
      </c>
      <c r="G141" s="242" t="s">
        <v>234</v>
      </c>
      <c r="H141" s="242" t="s">
        <v>222</v>
      </c>
      <c r="I141" s="242"/>
      <c r="J141" s="242" t="s">
        <v>137</v>
      </c>
    </row>
    <row r="142" ht="12.75" customHeight="1">
      <c r="A142" s="242" t="s">
        <v>373</v>
      </c>
      <c r="B142" s="242" t="s">
        <v>217</v>
      </c>
      <c r="C142" s="243">
        <v>4.495</v>
      </c>
      <c r="D142" s="242" t="s">
        <v>234</v>
      </c>
      <c r="E142" s="242" t="s">
        <v>222</v>
      </c>
      <c r="F142" s="243">
        <v>0.43499999999999994</v>
      </c>
      <c r="G142" s="242" t="s">
        <v>234</v>
      </c>
      <c r="H142" s="242" t="s">
        <v>222</v>
      </c>
      <c r="I142" s="242"/>
      <c r="J142" s="242" t="s">
        <v>137</v>
      </c>
    </row>
    <row r="143" ht="12.75" customHeight="1">
      <c r="A143" s="242" t="s">
        <v>374</v>
      </c>
      <c r="B143" s="242" t="s">
        <v>217</v>
      </c>
      <c r="C143" s="243">
        <v>3.5000000000000004</v>
      </c>
      <c r="D143" s="242" t="s">
        <v>234</v>
      </c>
      <c r="E143" s="242" t="s">
        <v>222</v>
      </c>
      <c r="F143" s="243">
        <v>0.35000000000000003</v>
      </c>
      <c r="G143" s="242" t="s">
        <v>234</v>
      </c>
      <c r="H143" s="242" t="s">
        <v>222</v>
      </c>
      <c r="I143" s="242"/>
      <c r="J143" s="242" t="s">
        <v>137</v>
      </c>
    </row>
    <row r="144" ht="12.75" customHeight="1">
      <c r="A144" s="242" t="s">
        <v>297</v>
      </c>
      <c r="B144" s="242" t="s">
        <v>217</v>
      </c>
      <c r="C144" s="242">
        <v>0.86</v>
      </c>
      <c r="D144" s="242" t="s">
        <v>234</v>
      </c>
      <c r="E144" s="242" t="s">
        <v>222</v>
      </c>
      <c r="F144" s="242">
        <v>0.3</v>
      </c>
      <c r="G144" s="242" t="s">
        <v>234</v>
      </c>
      <c r="H144" s="242" t="s">
        <v>222</v>
      </c>
      <c r="I144" s="242"/>
      <c r="J144" s="242" t="s">
        <v>140</v>
      </c>
    </row>
    <row r="145" ht="12.75" customHeight="1">
      <c r="A145" s="242" t="s">
        <v>298</v>
      </c>
      <c r="B145" s="242" t="s">
        <v>217</v>
      </c>
      <c r="C145" s="242">
        <v>0.74</v>
      </c>
      <c r="D145" s="242" t="s">
        <v>234</v>
      </c>
      <c r="E145" s="242" t="s">
        <v>222</v>
      </c>
      <c r="F145" s="242">
        <v>0.26</v>
      </c>
      <c r="G145" s="242" t="s">
        <v>234</v>
      </c>
      <c r="H145" s="242" t="s">
        <v>222</v>
      </c>
      <c r="I145" s="242"/>
      <c r="J145" s="242" t="s">
        <v>140</v>
      </c>
    </row>
    <row r="146" ht="12.75" customHeight="1">
      <c r="A146" s="242" t="s">
        <v>299</v>
      </c>
      <c r="B146" s="242" t="s">
        <v>217</v>
      </c>
      <c r="C146" s="242">
        <v>0.64</v>
      </c>
      <c r="D146" s="242" t="s">
        <v>234</v>
      </c>
      <c r="E146" s="242" t="s">
        <v>222</v>
      </c>
      <c r="F146" s="242">
        <v>0.22</v>
      </c>
      <c r="G146" s="242" t="s">
        <v>234</v>
      </c>
      <c r="H146" s="242" t="s">
        <v>222</v>
      </c>
      <c r="I146" s="242"/>
      <c r="J146" s="242" t="s">
        <v>140</v>
      </c>
    </row>
    <row r="147" ht="12.75" customHeight="1">
      <c r="A147" s="242" t="s">
        <v>292</v>
      </c>
      <c r="B147" s="242" t="s">
        <v>210</v>
      </c>
      <c r="C147" s="242"/>
      <c r="D147" s="242"/>
      <c r="E147" s="242"/>
      <c r="F147" s="242"/>
      <c r="G147" s="242"/>
      <c r="H147" s="242"/>
      <c r="I147" s="242"/>
      <c r="J147" s="242" t="s">
        <v>139</v>
      </c>
    </row>
    <row r="148" ht="12.75" customHeight="1">
      <c r="A148" s="242" t="s">
        <v>210</v>
      </c>
      <c r="B148" s="242" t="s">
        <v>210</v>
      </c>
      <c r="C148" s="242"/>
      <c r="D148" s="242"/>
      <c r="E148" s="242"/>
      <c r="F148" s="242"/>
      <c r="G148" s="242"/>
      <c r="H148" s="242"/>
      <c r="I148" s="242"/>
      <c r="J148" s="242" t="s">
        <v>139</v>
      </c>
    </row>
    <row r="149" ht="12.75" customHeight="1">
      <c r="A149" s="242" t="s">
        <v>293</v>
      </c>
      <c r="B149" s="242" t="s">
        <v>210</v>
      </c>
      <c r="C149" s="242"/>
      <c r="D149" s="242"/>
      <c r="E149" s="242"/>
      <c r="F149" s="242"/>
      <c r="G149" s="242"/>
      <c r="H149" s="242"/>
      <c r="I149" s="242"/>
      <c r="J149" s="242" t="s">
        <v>137</v>
      </c>
    </row>
    <row r="150" ht="12.75" customHeight="1">
      <c r="A150" s="242" t="s">
        <v>294</v>
      </c>
      <c r="B150" s="242" t="s">
        <v>210</v>
      </c>
      <c r="C150" s="242"/>
      <c r="D150" s="242"/>
      <c r="E150" s="242"/>
      <c r="F150" s="242"/>
      <c r="G150" s="242"/>
      <c r="H150" s="242"/>
      <c r="I150" s="242"/>
      <c r="J150" s="242" t="s">
        <v>137</v>
      </c>
    </row>
    <row r="151" ht="12.75" customHeight="1">
      <c r="A151" s="242" t="s">
        <v>295</v>
      </c>
      <c r="B151" s="242" t="s">
        <v>210</v>
      </c>
      <c r="C151" s="242"/>
      <c r="D151" s="242"/>
      <c r="E151" s="242"/>
      <c r="F151" s="242"/>
      <c r="G151" s="242"/>
      <c r="H151" s="242"/>
      <c r="I151" s="242"/>
      <c r="J151" s="242" t="s">
        <v>137</v>
      </c>
    </row>
    <row r="152" ht="12.75" customHeight="1">
      <c r="A152" s="242" t="s">
        <v>296</v>
      </c>
      <c r="B152" s="242" t="s">
        <v>210</v>
      </c>
      <c r="C152" s="242"/>
      <c r="D152" s="242"/>
      <c r="E152" s="242"/>
      <c r="F152" s="242"/>
      <c r="G152" s="242"/>
      <c r="H152" s="242"/>
      <c r="I152" s="242"/>
      <c r="J152" s="242" t="s">
        <v>137</v>
      </c>
    </row>
    <row r="153" ht="12.75" customHeight="1">
      <c r="A153" s="242" t="s">
        <v>210</v>
      </c>
      <c r="B153" s="242" t="s">
        <v>210</v>
      </c>
      <c r="C153" s="242"/>
      <c r="D153" s="242"/>
      <c r="E153" s="242"/>
      <c r="F153" s="242"/>
      <c r="G153" s="242"/>
      <c r="H153" s="242"/>
      <c r="I153" s="242"/>
      <c r="J153" s="242" t="s">
        <v>137</v>
      </c>
    </row>
    <row r="154" ht="12.75" customHeight="1">
      <c r="A154" s="242" t="s">
        <v>297</v>
      </c>
      <c r="B154" s="242" t="s">
        <v>210</v>
      </c>
      <c r="C154" s="242"/>
      <c r="D154" s="242"/>
      <c r="E154" s="242"/>
      <c r="F154" s="242"/>
      <c r="G154" s="242"/>
      <c r="H154" s="242"/>
      <c r="I154" s="242"/>
      <c r="J154" s="242" t="s">
        <v>140</v>
      </c>
    </row>
    <row r="155" ht="12.75" customHeight="1">
      <c r="A155" s="242" t="s">
        <v>298</v>
      </c>
      <c r="B155" s="242" t="s">
        <v>210</v>
      </c>
      <c r="C155" s="242"/>
      <c r="D155" s="242"/>
      <c r="E155" s="242"/>
      <c r="F155" s="242"/>
      <c r="G155" s="242"/>
      <c r="H155" s="242"/>
      <c r="I155" s="242"/>
      <c r="J155" s="242" t="s">
        <v>140</v>
      </c>
    </row>
    <row r="156" ht="12.75" customHeight="1">
      <c r="A156" s="242" t="s">
        <v>299</v>
      </c>
      <c r="B156" s="242" t="s">
        <v>210</v>
      </c>
      <c r="C156" s="242"/>
      <c r="D156" s="242"/>
      <c r="E156" s="242"/>
      <c r="F156" s="242"/>
      <c r="G156" s="242"/>
      <c r="H156" s="242"/>
      <c r="I156" s="242"/>
      <c r="J156" s="242" t="s">
        <v>140</v>
      </c>
    </row>
    <row r="157" ht="12.75" customHeight="1">
      <c r="A157" s="242" t="s">
        <v>210</v>
      </c>
      <c r="B157" s="242" t="s">
        <v>210</v>
      </c>
      <c r="C157" s="242"/>
      <c r="D157" s="242"/>
      <c r="E157" s="242"/>
      <c r="F157" s="242"/>
      <c r="G157" s="242"/>
      <c r="H157" s="242"/>
      <c r="I157" s="242"/>
      <c r="J157" s="242" t="s">
        <v>140</v>
      </c>
    </row>
    <row r="158" ht="12.75" customHeight="1">
      <c r="A158" s="242" t="s">
        <v>210</v>
      </c>
      <c r="B158" s="242" t="s">
        <v>210</v>
      </c>
      <c r="C158" s="242"/>
      <c r="D158" s="242"/>
      <c r="E158" s="242"/>
      <c r="F158" s="242"/>
      <c r="G158" s="242"/>
      <c r="H158" s="242"/>
      <c r="I158" s="242"/>
      <c r="J158" s="242" t="s">
        <v>141</v>
      </c>
    </row>
    <row r="159" ht="12.75" customHeight="1">
      <c r="A159" s="242"/>
      <c r="B159" s="242"/>
      <c r="C159" s="242"/>
      <c r="D159" s="242"/>
      <c r="E159" s="242"/>
      <c r="F159" s="242"/>
      <c r="G159" s="242"/>
      <c r="H159" s="242"/>
      <c r="I159" s="242"/>
      <c r="J159" s="242"/>
    </row>
  </sheetData>
  <printOptions/>
  <pageMargins bottom="0.75" footer="0.0" header="0.0" left="0.7" right="0.7" top="0.75"/>
  <pageSetup orientation="portrait"/>
  <rowBreaks count="3" manualBreakCount="3">
    <brk id="80" man="1"/>
    <brk id="40" man="1"/>
    <brk id="120" man="1"/>
  </rowBreak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86"/>
    <col customWidth="1" min="2" max="2" width="7.86"/>
    <col customWidth="1" min="3" max="3" width="7.0"/>
    <col customWidth="1" min="4" max="4" width="19.14"/>
    <col customWidth="1" min="5" max="5" width="20.71"/>
    <col customWidth="1" min="6" max="6" width="23.0"/>
    <col customWidth="1" min="7" max="7" width="7.0"/>
    <col customWidth="1" min="8" max="8" width="19.14"/>
    <col customWidth="1" min="9" max="9" width="20.71"/>
    <col customWidth="1" min="10" max="10" width="23.0"/>
    <col customWidth="1" min="11" max="11" width="14.0"/>
    <col customWidth="1" min="12" max="12" width="19.14"/>
    <col customWidth="1" min="13" max="13" width="30.57"/>
    <col customWidth="1" min="14" max="14" width="32.71"/>
    <col customWidth="1" min="15" max="16" width="19.86"/>
    <col customWidth="1" min="17" max="17" width="19.14"/>
    <col customWidth="1" min="18" max="18" width="20.71"/>
    <col customWidth="1" min="19" max="20" width="23.0"/>
  </cols>
  <sheetData>
    <row r="1" ht="12.75" customHeight="1">
      <c r="A1" s="233" t="s">
        <v>375</v>
      </c>
      <c r="B1" s="241"/>
      <c r="C1" s="241"/>
      <c r="D1" s="241"/>
      <c r="E1" s="241"/>
      <c r="F1" s="241"/>
      <c r="G1" s="241"/>
      <c r="H1" s="241"/>
      <c r="I1" s="241"/>
      <c r="J1" s="241"/>
      <c r="K1" s="241"/>
      <c r="L1" s="241"/>
      <c r="M1" s="241"/>
      <c r="N1" s="241"/>
      <c r="O1" s="241"/>
      <c r="P1" s="241"/>
      <c r="Q1" s="241"/>
      <c r="R1" s="241"/>
      <c r="S1" s="241"/>
      <c r="T1" s="241"/>
    </row>
    <row r="2" ht="12.75" customHeight="1">
      <c r="A2" s="3"/>
    </row>
    <row r="3" ht="12.75" customHeight="1">
      <c r="A3" s="239" t="s">
        <v>376</v>
      </c>
      <c r="B3" s="239" t="s">
        <v>16</v>
      </c>
      <c r="C3" s="239" t="s">
        <v>109</v>
      </c>
      <c r="D3" s="239" t="s">
        <v>288</v>
      </c>
      <c r="E3" s="239" t="s">
        <v>289</v>
      </c>
      <c r="F3" s="239" t="s">
        <v>110</v>
      </c>
      <c r="G3" s="239" t="s">
        <v>290</v>
      </c>
      <c r="H3" s="239" t="s">
        <v>291</v>
      </c>
      <c r="I3" s="239" t="s">
        <v>271</v>
      </c>
      <c r="J3" s="239" t="s">
        <v>17</v>
      </c>
      <c r="K3" s="239" t="s">
        <v>377</v>
      </c>
      <c r="L3" s="239" t="s">
        <v>378</v>
      </c>
      <c r="M3" s="239" t="s">
        <v>379</v>
      </c>
      <c r="N3" s="239" t="s">
        <v>105</v>
      </c>
      <c r="O3" s="239" t="s">
        <v>126</v>
      </c>
      <c r="P3" s="239" t="s">
        <v>268</v>
      </c>
      <c r="Q3" s="239" t="s">
        <v>269</v>
      </c>
      <c r="R3" s="239" t="s">
        <v>270</v>
      </c>
      <c r="S3" s="239"/>
    </row>
    <row r="4" ht="12.75" customHeight="1">
      <c r="A4" t="s">
        <v>179</v>
      </c>
      <c r="B4" s="3" t="s">
        <v>210</v>
      </c>
      <c r="D4" s="3"/>
      <c r="E4" s="3"/>
      <c r="G4" s="3"/>
      <c r="H4" s="3"/>
      <c r="J4" s="3" t="s">
        <v>137</v>
      </c>
      <c r="K4">
        <v>2.4</v>
      </c>
      <c r="L4" s="3" t="s">
        <v>235</v>
      </c>
      <c r="M4" s="3" t="s">
        <v>222</v>
      </c>
      <c r="N4" s="238" t="s">
        <v>280</v>
      </c>
      <c r="O4" s="238"/>
      <c r="P4" s="238"/>
      <c r="Q4" s="3"/>
      <c r="R4" s="3"/>
    </row>
    <row r="5" ht="12.75" customHeight="1">
      <c r="A5" s="3" t="s">
        <v>300</v>
      </c>
      <c r="B5" s="3" t="s">
        <v>210</v>
      </c>
      <c r="D5" s="3"/>
      <c r="E5" s="3"/>
      <c r="G5" s="3"/>
      <c r="H5" s="3"/>
      <c r="J5" s="3" t="s">
        <v>137</v>
      </c>
      <c r="K5">
        <v>5.0</v>
      </c>
      <c r="L5" s="3" t="s">
        <v>235</v>
      </c>
      <c r="M5" s="3" t="s">
        <v>222</v>
      </c>
      <c r="N5" s="238" t="s">
        <v>282</v>
      </c>
      <c r="O5" s="238"/>
      <c r="P5" s="238">
        <v>1.1119999999999999</v>
      </c>
      <c r="Q5" s="3" t="s">
        <v>230</v>
      </c>
      <c r="R5" s="3" t="s">
        <v>235</v>
      </c>
    </row>
    <row r="6" ht="12.75" customHeight="1">
      <c r="A6" t="s">
        <v>301</v>
      </c>
      <c r="B6" s="3" t="s">
        <v>210</v>
      </c>
      <c r="D6" s="3"/>
      <c r="E6" s="3"/>
      <c r="G6" s="3"/>
      <c r="H6" s="3"/>
      <c r="J6" s="3" t="s">
        <v>137</v>
      </c>
      <c r="K6">
        <v>3.7</v>
      </c>
      <c r="L6" s="3" t="s">
        <v>235</v>
      </c>
      <c r="M6" s="3" t="s">
        <v>222</v>
      </c>
      <c r="N6" s="238" t="s">
        <v>277</v>
      </c>
      <c r="O6" s="238">
        <v>2.7381081081081082</v>
      </c>
      <c r="P6" s="238"/>
      <c r="Q6" s="3" t="s">
        <v>230</v>
      </c>
      <c r="R6" s="3" t="s">
        <v>235</v>
      </c>
    </row>
    <row r="7" ht="12.75" customHeight="1">
      <c r="A7" t="s">
        <v>302</v>
      </c>
      <c r="B7" s="3" t="s">
        <v>210</v>
      </c>
      <c r="D7" s="3"/>
      <c r="E7" s="3"/>
      <c r="G7" s="3"/>
      <c r="H7" s="3"/>
      <c r="J7" s="3" t="s">
        <v>137</v>
      </c>
      <c r="K7">
        <v>5.0</v>
      </c>
      <c r="L7" s="3" t="s">
        <v>235</v>
      </c>
      <c r="M7" s="3" t="s">
        <v>222</v>
      </c>
      <c r="N7" s="238" t="s">
        <v>276</v>
      </c>
      <c r="O7" s="238">
        <v>1.7197469982000002</v>
      </c>
      <c r="P7" s="238"/>
      <c r="Q7" s="3" t="s">
        <v>230</v>
      </c>
      <c r="R7" s="3" t="s">
        <v>235</v>
      </c>
    </row>
    <row r="8" ht="12.75" customHeight="1">
      <c r="A8" t="s">
        <v>303</v>
      </c>
      <c r="B8" s="3" t="s">
        <v>210</v>
      </c>
      <c r="D8" s="3"/>
      <c r="E8" s="3"/>
      <c r="G8" s="3"/>
      <c r="H8" s="3"/>
      <c r="J8" s="3" t="s">
        <v>137</v>
      </c>
      <c r="K8">
        <v>22.5</v>
      </c>
      <c r="L8" s="3" t="s">
        <v>235</v>
      </c>
      <c r="M8" s="3" t="s">
        <v>222</v>
      </c>
      <c r="N8" s="238" t="s">
        <v>276</v>
      </c>
      <c r="O8" s="238">
        <v>0.38216599960000003</v>
      </c>
      <c r="P8" s="238"/>
      <c r="Q8" s="3" t="s">
        <v>230</v>
      </c>
      <c r="R8" s="3" t="s">
        <v>235</v>
      </c>
    </row>
    <row r="9" ht="12.75" customHeight="1">
      <c r="A9" t="s">
        <v>304</v>
      </c>
      <c r="B9" s="3" t="s">
        <v>210</v>
      </c>
      <c r="D9" s="3"/>
      <c r="E9" s="3"/>
      <c r="G9" s="3"/>
      <c r="H9" s="3"/>
      <c r="J9" s="3" t="s">
        <v>137</v>
      </c>
      <c r="K9">
        <v>22.5</v>
      </c>
      <c r="L9" s="3" t="s">
        <v>235</v>
      </c>
      <c r="M9" s="3" t="s">
        <v>222</v>
      </c>
      <c r="N9" s="238" t="s">
        <v>276</v>
      </c>
      <c r="O9" s="238">
        <v>0.38216599960000003</v>
      </c>
      <c r="P9" s="238"/>
      <c r="Q9" s="3" t="s">
        <v>230</v>
      </c>
      <c r="R9" s="3" t="s">
        <v>235</v>
      </c>
    </row>
    <row r="10" ht="12.75" customHeight="1">
      <c r="A10" t="s">
        <v>305</v>
      </c>
      <c r="B10" s="3" t="s">
        <v>210</v>
      </c>
      <c r="D10" s="3"/>
      <c r="E10" s="3"/>
      <c r="G10" s="3"/>
      <c r="H10" s="3"/>
      <c r="J10" s="3" t="s">
        <v>137</v>
      </c>
      <c r="K10">
        <v>22.5</v>
      </c>
      <c r="L10" s="3" t="s">
        <v>235</v>
      </c>
      <c r="M10" s="3" t="s">
        <v>222</v>
      </c>
      <c r="N10" s="238" t="s">
        <v>276</v>
      </c>
      <c r="O10" s="238">
        <v>0.38216599960000003</v>
      </c>
      <c r="P10" s="238"/>
      <c r="Q10" s="3" t="s">
        <v>230</v>
      </c>
      <c r="R10" s="3" t="s">
        <v>235</v>
      </c>
    </row>
    <row r="11" ht="12.75" customHeight="1">
      <c r="A11" t="s">
        <v>306</v>
      </c>
      <c r="B11" s="3" t="s">
        <v>210</v>
      </c>
      <c r="D11" s="3"/>
      <c r="E11" s="3"/>
      <c r="G11" s="3"/>
      <c r="H11" s="3"/>
      <c r="J11" s="3" t="s">
        <v>137</v>
      </c>
      <c r="K11">
        <v>22.5</v>
      </c>
      <c r="L11" s="3" t="s">
        <v>235</v>
      </c>
      <c r="M11" s="3" t="s">
        <v>222</v>
      </c>
      <c r="N11" s="238" t="s">
        <v>276</v>
      </c>
      <c r="O11" s="238">
        <v>0.38216599960000003</v>
      </c>
      <c r="P11" s="238"/>
      <c r="Q11" s="3" t="s">
        <v>230</v>
      </c>
      <c r="R11" s="3" t="s">
        <v>235</v>
      </c>
    </row>
    <row r="12" ht="12.75" customHeight="1">
      <c r="A12" t="s">
        <v>307</v>
      </c>
      <c r="B12" s="3" t="s">
        <v>210</v>
      </c>
      <c r="D12" s="3"/>
      <c r="E12" s="3"/>
      <c r="G12" s="3"/>
      <c r="H12" s="3"/>
      <c r="J12" s="3" t="s">
        <v>137</v>
      </c>
      <c r="K12">
        <v>22.5</v>
      </c>
      <c r="L12" s="3" t="s">
        <v>235</v>
      </c>
      <c r="M12" s="3" t="s">
        <v>222</v>
      </c>
      <c r="N12" s="238" t="s">
        <v>276</v>
      </c>
      <c r="O12" s="238">
        <v>0.38216599960000003</v>
      </c>
      <c r="P12" s="238"/>
      <c r="Q12" s="3" t="s">
        <v>230</v>
      </c>
      <c r="R12" s="3" t="s">
        <v>235</v>
      </c>
    </row>
    <row r="13" ht="12.75" customHeight="1">
      <c r="A13" t="s">
        <v>308</v>
      </c>
      <c r="B13" s="3" t="s">
        <v>210</v>
      </c>
      <c r="D13" s="3"/>
      <c r="E13" s="3"/>
      <c r="G13" s="3"/>
      <c r="H13" s="3"/>
      <c r="J13" s="3" t="s">
        <v>137</v>
      </c>
      <c r="K13">
        <v>22.5</v>
      </c>
      <c r="L13" s="3" t="s">
        <v>235</v>
      </c>
      <c r="M13" s="3" t="s">
        <v>222</v>
      </c>
      <c r="N13" s="238" t="s">
        <v>276</v>
      </c>
      <c r="O13" s="238">
        <v>0.38216599960000003</v>
      </c>
      <c r="P13" s="238"/>
      <c r="Q13" s="3" t="s">
        <v>230</v>
      </c>
      <c r="R13" s="3" t="s">
        <v>235</v>
      </c>
    </row>
    <row r="14" ht="12.75" customHeight="1">
      <c r="A14" t="s">
        <v>309</v>
      </c>
      <c r="B14" s="3" t="s">
        <v>210</v>
      </c>
      <c r="D14" s="3"/>
      <c r="E14" s="3"/>
      <c r="G14" s="3"/>
      <c r="H14" s="3"/>
      <c r="J14" s="3" t="s">
        <v>137</v>
      </c>
      <c r="K14">
        <v>22.5</v>
      </c>
      <c r="L14" s="3" t="s">
        <v>235</v>
      </c>
      <c r="M14" s="3" t="s">
        <v>222</v>
      </c>
      <c r="N14" s="238" t="s">
        <v>276</v>
      </c>
      <c r="O14" s="238">
        <v>0.38216599960000003</v>
      </c>
      <c r="P14" s="238"/>
      <c r="Q14" s="3" t="s">
        <v>230</v>
      </c>
      <c r="R14" s="3" t="s">
        <v>235</v>
      </c>
    </row>
    <row r="15" ht="12.75" customHeight="1">
      <c r="A15" t="s">
        <v>310</v>
      </c>
      <c r="B15" s="3" t="s">
        <v>210</v>
      </c>
      <c r="D15" s="3"/>
      <c r="E15" s="3"/>
      <c r="G15" s="3"/>
      <c r="H15" s="3"/>
      <c r="J15" s="3" t="s">
        <v>137</v>
      </c>
      <c r="K15">
        <v>22.5</v>
      </c>
      <c r="L15" s="3" t="s">
        <v>235</v>
      </c>
      <c r="M15" s="3" t="s">
        <v>222</v>
      </c>
      <c r="N15" s="238" t="s">
        <v>276</v>
      </c>
      <c r="O15" s="238">
        <v>0.38216599960000003</v>
      </c>
      <c r="P15" s="238"/>
      <c r="Q15" s="3" t="s">
        <v>230</v>
      </c>
      <c r="R15" s="3" t="s">
        <v>235</v>
      </c>
    </row>
    <row r="16" ht="12.75" customHeight="1">
      <c r="A16" t="s">
        <v>311</v>
      </c>
      <c r="B16" s="3" t="s">
        <v>210</v>
      </c>
      <c r="D16" s="3"/>
      <c r="E16" s="3"/>
      <c r="G16" s="3"/>
      <c r="H16" s="3"/>
      <c r="J16" s="3" t="s">
        <v>137</v>
      </c>
      <c r="K16">
        <v>22.5</v>
      </c>
      <c r="L16" s="3" t="s">
        <v>235</v>
      </c>
      <c r="M16" s="3" t="s">
        <v>222</v>
      </c>
      <c r="N16" s="238" t="s">
        <v>276</v>
      </c>
      <c r="O16" s="238">
        <v>0.38216599960000003</v>
      </c>
      <c r="P16" s="238"/>
      <c r="Q16" s="3" t="s">
        <v>230</v>
      </c>
      <c r="R16" s="3" t="s">
        <v>235</v>
      </c>
    </row>
    <row r="17" ht="12.75" customHeight="1">
      <c r="A17" t="s">
        <v>312</v>
      </c>
      <c r="B17" s="3" t="s">
        <v>210</v>
      </c>
      <c r="D17" s="3"/>
      <c r="E17" s="3"/>
      <c r="G17" s="3"/>
      <c r="H17" s="3"/>
      <c r="J17" s="3" t="s">
        <v>137</v>
      </c>
      <c r="K17">
        <v>22.5</v>
      </c>
      <c r="L17" s="3" t="s">
        <v>235</v>
      </c>
      <c r="M17" s="3" t="s">
        <v>222</v>
      </c>
      <c r="N17" s="238" t="s">
        <v>276</v>
      </c>
      <c r="O17" s="238">
        <v>0.38216599960000003</v>
      </c>
      <c r="P17" s="238"/>
      <c r="Q17" s="3" t="s">
        <v>230</v>
      </c>
      <c r="R17" s="3" t="s">
        <v>235</v>
      </c>
    </row>
    <row r="18" ht="12.75" customHeight="1">
      <c r="A18" t="s">
        <v>313</v>
      </c>
      <c r="B18" s="3" t="s">
        <v>210</v>
      </c>
      <c r="D18" s="3"/>
      <c r="E18" s="3"/>
      <c r="G18" s="3"/>
      <c r="H18" s="3"/>
      <c r="J18" s="3" t="s">
        <v>137</v>
      </c>
      <c r="K18">
        <v>22.5</v>
      </c>
      <c r="L18" s="3" t="s">
        <v>235</v>
      </c>
      <c r="M18" s="3" t="s">
        <v>222</v>
      </c>
      <c r="N18" s="238" t="s">
        <v>276</v>
      </c>
      <c r="O18" s="238">
        <v>0.38216599960000003</v>
      </c>
      <c r="P18" s="238"/>
      <c r="Q18" s="3" t="s">
        <v>230</v>
      </c>
      <c r="R18" s="3" t="s">
        <v>235</v>
      </c>
    </row>
    <row r="19" ht="12.75" customHeight="1">
      <c r="A19" t="s">
        <v>314</v>
      </c>
      <c r="B19" s="3" t="s">
        <v>210</v>
      </c>
      <c r="D19" s="3"/>
      <c r="E19" s="3"/>
      <c r="G19" s="3"/>
      <c r="H19" s="3"/>
      <c r="J19" s="3" t="s">
        <v>137</v>
      </c>
      <c r="K19">
        <v>22.5</v>
      </c>
      <c r="L19" s="3" t="s">
        <v>235</v>
      </c>
      <c r="M19" s="3" t="s">
        <v>222</v>
      </c>
      <c r="N19" s="238" t="s">
        <v>276</v>
      </c>
      <c r="O19" s="238">
        <v>0.38216599960000003</v>
      </c>
      <c r="P19" s="238"/>
      <c r="Q19" s="3" t="s">
        <v>230</v>
      </c>
      <c r="R19" s="3" t="s">
        <v>235</v>
      </c>
    </row>
    <row r="20" ht="12.75" customHeight="1">
      <c r="A20" t="s">
        <v>315</v>
      </c>
      <c r="B20" s="3" t="s">
        <v>210</v>
      </c>
      <c r="D20" s="3"/>
      <c r="E20" s="3"/>
      <c r="G20" s="3"/>
      <c r="H20" s="3"/>
      <c r="J20" s="3" t="s">
        <v>137</v>
      </c>
      <c r="K20">
        <v>22.5</v>
      </c>
      <c r="L20" s="3" t="s">
        <v>235</v>
      </c>
      <c r="M20" s="3" t="s">
        <v>222</v>
      </c>
      <c r="N20" s="238" t="s">
        <v>276</v>
      </c>
      <c r="O20" s="238">
        <v>0.38216599960000003</v>
      </c>
      <c r="P20" s="238"/>
      <c r="Q20" s="3" t="s">
        <v>230</v>
      </c>
      <c r="R20" s="3" t="s">
        <v>235</v>
      </c>
    </row>
    <row r="21" ht="12.75" customHeight="1">
      <c r="A21" t="s">
        <v>316</v>
      </c>
      <c r="B21" s="3" t="s">
        <v>210</v>
      </c>
      <c r="D21" s="3"/>
      <c r="E21" s="3"/>
      <c r="G21" s="3"/>
      <c r="H21" s="3"/>
      <c r="J21" s="3" t="s">
        <v>137</v>
      </c>
      <c r="K21">
        <v>22.5</v>
      </c>
      <c r="L21" s="3" t="s">
        <v>235</v>
      </c>
      <c r="M21" s="3" t="s">
        <v>222</v>
      </c>
      <c r="N21" s="238" t="s">
        <v>277</v>
      </c>
      <c r="O21" s="238">
        <v>0.4502666666666667</v>
      </c>
      <c r="P21" s="238"/>
      <c r="Q21" s="3" t="s">
        <v>230</v>
      </c>
      <c r="R21" s="3" t="s">
        <v>235</v>
      </c>
    </row>
    <row r="22" ht="12.75" customHeight="1">
      <c r="A22" t="s">
        <v>317</v>
      </c>
      <c r="B22" s="3" t="s">
        <v>210</v>
      </c>
      <c r="D22" s="3"/>
      <c r="E22" s="3"/>
      <c r="G22" s="3"/>
      <c r="H22" s="3"/>
      <c r="J22" s="3" t="s">
        <v>137</v>
      </c>
      <c r="K22">
        <v>22.5</v>
      </c>
      <c r="L22" s="3" t="s">
        <v>235</v>
      </c>
      <c r="M22" s="3" t="s">
        <v>222</v>
      </c>
      <c r="N22" s="238" t="s">
        <v>277</v>
      </c>
      <c r="O22" s="238">
        <v>0.4502666666666667</v>
      </c>
      <c r="P22" s="238"/>
      <c r="Q22" s="3" t="s">
        <v>230</v>
      </c>
      <c r="R22" s="3" t="s">
        <v>235</v>
      </c>
    </row>
    <row r="23" ht="12.75" customHeight="1">
      <c r="A23" t="s">
        <v>185</v>
      </c>
      <c r="B23" s="3" t="s">
        <v>210</v>
      </c>
      <c r="D23" s="3"/>
      <c r="E23" s="3"/>
      <c r="G23" s="3"/>
      <c r="H23" s="3"/>
      <c r="J23" s="3" t="s">
        <v>137</v>
      </c>
      <c r="K23">
        <v>22.5</v>
      </c>
      <c r="L23" s="3" t="s">
        <v>235</v>
      </c>
      <c r="M23" s="3" t="s">
        <v>222</v>
      </c>
      <c r="N23" s="238"/>
      <c r="O23" s="238"/>
      <c r="P23" s="238"/>
      <c r="Q23" s="3"/>
      <c r="R23" s="3"/>
    </row>
    <row r="24" ht="12.75" customHeight="1">
      <c r="A24" t="s">
        <v>182</v>
      </c>
      <c r="B24" s="3" t="s">
        <v>210</v>
      </c>
      <c r="D24" s="3"/>
      <c r="E24" s="3"/>
      <c r="G24" s="3"/>
      <c r="H24" s="3"/>
      <c r="J24" s="3" t="s">
        <v>137</v>
      </c>
      <c r="K24">
        <v>16.2</v>
      </c>
      <c r="L24" s="3" t="s">
        <v>235</v>
      </c>
      <c r="M24" s="3" t="s">
        <v>222</v>
      </c>
      <c r="N24" s="238" t="s">
        <v>280</v>
      </c>
      <c r="O24" s="238"/>
      <c r="P24" s="238"/>
      <c r="Q24" s="3"/>
      <c r="R24" s="3"/>
    </row>
    <row r="25" ht="12.75" customHeight="1">
      <c r="A25" t="s">
        <v>318</v>
      </c>
      <c r="B25" s="3" t="s">
        <v>210</v>
      </c>
      <c r="D25" s="3"/>
      <c r="E25" s="3"/>
      <c r="G25" s="3"/>
      <c r="H25" s="3"/>
      <c r="J25" s="3" t="s">
        <v>137</v>
      </c>
      <c r="K25">
        <v>16.2</v>
      </c>
      <c r="L25" s="3" t="s">
        <v>235</v>
      </c>
      <c r="M25" s="3" t="s">
        <v>222</v>
      </c>
      <c r="N25" s="238" t="s">
        <v>279</v>
      </c>
      <c r="O25" s="238">
        <v>0.3765432098765432</v>
      </c>
      <c r="P25" s="238"/>
      <c r="Q25" s="3" t="s">
        <v>230</v>
      </c>
      <c r="R25" s="3" t="s">
        <v>235</v>
      </c>
    </row>
    <row r="26" ht="12.75" customHeight="1">
      <c r="A26" t="s">
        <v>319</v>
      </c>
      <c r="B26" s="3" t="s">
        <v>210</v>
      </c>
      <c r="D26" s="3"/>
      <c r="E26" s="3"/>
      <c r="G26" s="3"/>
      <c r="H26" s="3"/>
      <c r="J26" s="3" t="s">
        <v>137</v>
      </c>
      <c r="K26">
        <v>16.2</v>
      </c>
      <c r="L26" s="3" t="s">
        <v>235</v>
      </c>
      <c r="M26" s="3" t="s">
        <v>222</v>
      </c>
      <c r="N26" s="238" t="s">
        <v>282</v>
      </c>
      <c r="O26" s="238"/>
      <c r="P26" s="238">
        <v>0.3432098765432099</v>
      </c>
      <c r="Q26" s="3" t="s">
        <v>230</v>
      </c>
      <c r="R26" s="3" t="s">
        <v>235</v>
      </c>
    </row>
    <row r="27" ht="12.75" customHeight="1">
      <c r="A27" t="s">
        <v>320</v>
      </c>
      <c r="B27" s="3" t="s">
        <v>210</v>
      </c>
      <c r="D27" s="3"/>
      <c r="E27" s="3"/>
      <c r="G27" s="3"/>
      <c r="H27" s="3"/>
      <c r="J27" s="3" t="s">
        <v>137</v>
      </c>
      <c r="K27">
        <v>16.2</v>
      </c>
      <c r="L27" s="3" t="s">
        <v>235</v>
      </c>
      <c r="M27" s="3" t="s">
        <v>222</v>
      </c>
      <c r="N27" s="238" t="s">
        <v>276</v>
      </c>
      <c r="O27" s="238">
        <v>0.5307861105555556</v>
      </c>
      <c r="P27" s="238"/>
      <c r="Q27" s="3" t="s">
        <v>230</v>
      </c>
      <c r="R27" s="3" t="s">
        <v>235</v>
      </c>
    </row>
    <row r="28" ht="12.75" customHeight="1">
      <c r="A28" t="s">
        <v>321</v>
      </c>
      <c r="B28" s="3" t="s">
        <v>210</v>
      </c>
      <c r="D28" s="3"/>
      <c r="E28" s="3"/>
      <c r="G28" s="3"/>
      <c r="H28" s="3"/>
      <c r="J28" s="3" t="s">
        <v>137</v>
      </c>
      <c r="K28">
        <v>16.2</v>
      </c>
      <c r="L28" s="3" t="s">
        <v>235</v>
      </c>
      <c r="M28" s="3" t="s">
        <v>222</v>
      </c>
      <c r="N28" s="238" t="s">
        <v>276</v>
      </c>
      <c r="O28" s="238">
        <v>0.5307861105555556</v>
      </c>
      <c r="P28" s="238"/>
      <c r="Q28" s="3" t="s">
        <v>230</v>
      </c>
      <c r="R28" s="3" t="s">
        <v>235</v>
      </c>
    </row>
    <row r="29" ht="12.75" customHeight="1">
      <c r="A29" t="s">
        <v>322</v>
      </c>
      <c r="B29" s="3" t="s">
        <v>210</v>
      </c>
      <c r="D29" s="3"/>
      <c r="E29" s="3"/>
      <c r="G29" s="3"/>
      <c r="H29" s="3"/>
      <c r="J29" s="3" t="s">
        <v>137</v>
      </c>
      <c r="K29">
        <v>16.2</v>
      </c>
      <c r="L29" s="3" t="s">
        <v>235</v>
      </c>
      <c r="M29" s="3" t="s">
        <v>222</v>
      </c>
      <c r="N29" s="238" t="s">
        <v>276</v>
      </c>
      <c r="O29" s="238">
        <v>0.5307861105555556</v>
      </c>
      <c r="P29" s="238"/>
      <c r="Q29" s="3" t="s">
        <v>230</v>
      </c>
      <c r="R29" s="3" t="s">
        <v>235</v>
      </c>
    </row>
    <row r="30" ht="12.75" customHeight="1">
      <c r="A30" t="s">
        <v>323</v>
      </c>
      <c r="B30" s="3" t="s">
        <v>210</v>
      </c>
      <c r="D30" s="3"/>
      <c r="E30" s="3"/>
      <c r="G30" s="3"/>
      <c r="H30" s="3"/>
      <c r="J30" s="3" t="s">
        <v>137</v>
      </c>
      <c r="K30">
        <v>16.2</v>
      </c>
      <c r="L30" s="3" t="s">
        <v>235</v>
      </c>
      <c r="M30" s="3" t="s">
        <v>222</v>
      </c>
      <c r="N30" s="238" t="s">
        <v>276</v>
      </c>
      <c r="O30" s="238">
        <v>0.5307861105555556</v>
      </c>
      <c r="P30" s="238"/>
      <c r="Q30" s="3" t="s">
        <v>230</v>
      </c>
      <c r="R30" s="3" t="s">
        <v>235</v>
      </c>
    </row>
    <row r="31" ht="12.75" customHeight="1">
      <c r="A31" t="s">
        <v>324</v>
      </c>
      <c r="B31" s="3" t="s">
        <v>210</v>
      </c>
      <c r="D31" s="3"/>
      <c r="E31" s="3"/>
      <c r="G31" s="3"/>
      <c r="H31" s="3"/>
      <c r="J31" s="3" t="s">
        <v>137</v>
      </c>
      <c r="K31">
        <v>16.2</v>
      </c>
      <c r="L31" s="3" t="s">
        <v>235</v>
      </c>
      <c r="M31" s="3" t="s">
        <v>222</v>
      </c>
      <c r="N31" s="238" t="s">
        <v>276</v>
      </c>
      <c r="O31" s="238">
        <v>0.5307861105555556</v>
      </c>
      <c r="P31" s="238"/>
      <c r="Q31" s="3" t="s">
        <v>230</v>
      </c>
      <c r="R31" s="3" t="s">
        <v>235</v>
      </c>
    </row>
    <row r="32" ht="12.75" customHeight="1">
      <c r="A32" t="s">
        <v>325</v>
      </c>
      <c r="B32" s="3" t="s">
        <v>210</v>
      </c>
      <c r="D32" s="3"/>
      <c r="E32" s="3"/>
      <c r="G32" s="3"/>
      <c r="H32" s="3"/>
      <c r="J32" s="3" t="s">
        <v>137</v>
      </c>
      <c r="K32">
        <v>16.2</v>
      </c>
      <c r="L32" s="3" t="s">
        <v>235</v>
      </c>
      <c r="M32" s="3" t="s">
        <v>222</v>
      </c>
      <c r="N32" s="238" t="s">
        <v>276</v>
      </c>
      <c r="O32" s="238">
        <v>0.5307861105555556</v>
      </c>
      <c r="P32" s="238"/>
      <c r="Q32" s="3" t="s">
        <v>230</v>
      </c>
      <c r="R32" s="3" t="s">
        <v>235</v>
      </c>
    </row>
    <row r="33" ht="12.75" customHeight="1">
      <c r="A33" t="s">
        <v>326</v>
      </c>
      <c r="B33" s="3" t="s">
        <v>210</v>
      </c>
      <c r="D33" s="3"/>
      <c r="E33" s="3"/>
      <c r="G33" s="3"/>
      <c r="H33" s="3"/>
      <c r="J33" s="3" t="s">
        <v>137</v>
      </c>
      <c r="K33">
        <v>16.2</v>
      </c>
      <c r="L33" s="3" t="s">
        <v>235</v>
      </c>
      <c r="M33" s="3" t="s">
        <v>222</v>
      </c>
      <c r="N33" s="238" t="s">
        <v>276</v>
      </c>
      <c r="O33" s="238">
        <v>0.5307861105555556</v>
      </c>
      <c r="P33" s="238"/>
      <c r="Q33" s="3" t="s">
        <v>230</v>
      </c>
      <c r="R33" s="3" t="s">
        <v>235</v>
      </c>
    </row>
    <row r="34" ht="12.75" customHeight="1">
      <c r="A34" t="s">
        <v>327</v>
      </c>
      <c r="B34" s="3" t="s">
        <v>210</v>
      </c>
      <c r="D34" s="3"/>
      <c r="E34" s="3"/>
      <c r="G34" s="3"/>
      <c r="H34" s="3"/>
      <c r="J34" s="3" t="s">
        <v>137</v>
      </c>
      <c r="K34">
        <v>16.2</v>
      </c>
      <c r="L34" s="3" t="s">
        <v>235</v>
      </c>
      <c r="M34" s="3" t="s">
        <v>222</v>
      </c>
      <c r="N34" s="238" t="s">
        <v>276</v>
      </c>
      <c r="O34" s="238">
        <v>0.5307861105555556</v>
      </c>
      <c r="P34" s="238"/>
      <c r="Q34" s="3" t="s">
        <v>230</v>
      </c>
      <c r="R34" s="3" t="s">
        <v>235</v>
      </c>
    </row>
    <row r="35" ht="12.75" customHeight="1">
      <c r="A35" t="s">
        <v>328</v>
      </c>
      <c r="B35" s="3" t="s">
        <v>210</v>
      </c>
      <c r="D35" s="3"/>
      <c r="E35" s="3"/>
      <c r="G35" s="3"/>
      <c r="H35" s="3"/>
      <c r="J35" s="3" t="s">
        <v>137</v>
      </c>
      <c r="K35">
        <v>16.2</v>
      </c>
      <c r="L35" s="3" t="s">
        <v>235</v>
      </c>
      <c r="M35" s="3" t="s">
        <v>222</v>
      </c>
      <c r="N35" s="238" t="s">
        <v>276</v>
      </c>
      <c r="O35" s="238">
        <v>0.5307861105555556</v>
      </c>
      <c r="P35" s="238"/>
      <c r="Q35" s="3" t="s">
        <v>230</v>
      </c>
      <c r="R35" s="3" t="s">
        <v>235</v>
      </c>
    </row>
    <row r="36" ht="12.75" customHeight="1">
      <c r="A36" t="s">
        <v>329</v>
      </c>
      <c r="B36" s="3" t="s">
        <v>210</v>
      </c>
      <c r="D36" s="3"/>
      <c r="E36" s="3"/>
      <c r="G36" s="3"/>
      <c r="H36" s="3"/>
      <c r="J36" s="3" t="s">
        <v>137</v>
      </c>
      <c r="K36">
        <v>16.2</v>
      </c>
      <c r="L36" s="3" t="s">
        <v>235</v>
      </c>
      <c r="M36" s="3" t="s">
        <v>222</v>
      </c>
      <c r="N36" s="238" t="s">
        <v>276</v>
      </c>
      <c r="O36" s="238">
        <v>0.5307861105555556</v>
      </c>
      <c r="P36" s="238"/>
      <c r="Q36" s="3" t="s">
        <v>230</v>
      </c>
      <c r="R36" s="3" t="s">
        <v>235</v>
      </c>
    </row>
    <row r="37" ht="12.75" customHeight="1">
      <c r="A37" t="s">
        <v>330</v>
      </c>
      <c r="B37" s="3" t="s">
        <v>210</v>
      </c>
      <c r="D37" s="3"/>
      <c r="E37" s="3"/>
      <c r="G37" s="3"/>
      <c r="H37" s="3"/>
      <c r="J37" s="3" t="s">
        <v>137</v>
      </c>
      <c r="K37">
        <v>16.2</v>
      </c>
      <c r="L37" s="3" t="s">
        <v>235</v>
      </c>
      <c r="M37" s="3" t="s">
        <v>222</v>
      </c>
      <c r="N37" s="238" t="s">
        <v>276</v>
      </c>
      <c r="O37" s="238">
        <v>0.5307861105555556</v>
      </c>
      <c r="P37" s="238"/>
      <c r="Q37" s="3" t="s">
        <v>230</v>
      </c>
      <c r="R37" s="3" t="s">
        <v>235</v>
      </c>
    </row>
    <row r="38" ht="12.75" customHeight="1">
      <c r="A38" t="s">
        <v>331</v>
      </c>
      <c r="B38" s="3" t="s">
        <v>210</v>
      </c>
      <c r="D38" s="3"/>
      <c r="E38" s="3"/>
      <c r="G38" s="3"/>
      <c r="H38" s="3"/>
      <c r="J38" s="3" t="s">
        <v>137</v>
      </c>
      <c r="K38">
        <v>16.2</v>
      </c>
      <c r="L38" s="3" t="s">
        <v>235</v>
      </c>
      <c r="M38" s="3" t="s">
        <v>222</v>
      </c>
      <c r="N38" s="238" t="s">
        <v>276</v>
      </c>
      <c r="O38" s="238">
        <v>0.5307861105555556</v>
      </c>
      <c r="P38" s="238"/>
      <c r="Q38" s="3" t="s">
        <v>230</v>
      </c>
      <c r="R38" s="3" t="s">
        <v>235</v>
      </c>
    </row>
    <row r="39" ht="12.75" customHeight="1">
      <c r="A39" t="s">
        <v>332</v>
      </c>
      <c r="B39" s="3" t="s">
        <v>210</v>
      </c>
      <c r="D39" s="3"/>
      <c r="E39" s="3"/>
      <c r="G39" s="3"/>
      <c r="H39" s="3"/>
      <c r="J39" s="3" t="s">
        <v>137</v>
      </c>
      <c r="K39">
        <v>16.2</v>
      </c>
      <c r="L39" s="3" t="s">
        <v>235</v>
      </c>
      <c r="M39" s="3" t="s">
        <v>222</v>
      </c>
      <c r="N39" s="238" t="s">
        <v>276</v>
      </c>
      <c r="O39" s="238">
        <v>0.5307861105555556</v>
      </c>
      <c r="P39" s="238"/>
      <c r="Q39" s="3" t="s">
        <v>230</v>
      </c>
      <c r="R39" s="3" t="s">
        <v>235</v>
      </c>
    </row>
    <row r="40" ht="12.75" customHeight="1">
      <c r="A40" t="s">
        <v>333</v>
      </c>
      <c r="B40" s="3" t="s">
        <v>210</v>
      </c>
      <c r="D40" s="3"/>
      <c r="E40" s="3"/>
      <c r="G40" s="3"/>
      <c r="H40" s="3"/>
      <c r="J40" s="3" t="s">
        <v>137</v>
      </c>
      <c r="K40">
        <v>16.2</v>
      </c>
      <c r="L40" s="3" t="s">
        <v>235</v>
      </c>
      <c r="M40" s="3" t="s">
        <v>222</v>
      </c>
      <c r="N40" s="238" t="s">
        <v>277</v>
      </c>
      <c r="O40" s="238">
        <v>0.6253703703703705</v>
      </c>
      <c r="P40" s="238"/>
      <c r="Q40" s="3" t="s">
        <v>230</v>
      </c>
      <c r="R40" s="3" t="s">
        <v>235</v>
      </c>
    </row>
    <row r="41" ht="12.75" customHeight="1">
      <c r="A41" t="s">
        <v>334</v>
      </c>
      <c r="B41" s="3" t="s">
        <v>210</v>
      </c>
      <c r="D41" s="3"/>
      <c r="E41" s="3"/>
      <c r="G41" s="3"/>
      <c r="H41" s="3"/>
      <c r="J41" s="3" t="s">
        <v>137</v>
      </c>
      <c r="K41">
        <v>16.2</v>
      </c>
      <c r="L41" s="3" t="s">
        <v>235</v>
      </c>
      <c r="M41" s="3" t="s">
        <v>222</v>
      </c>
      <c r="N41" s="238" t="s">
        <v>277</v>
      </c>
      <c r="O41" s="238">
        <v>0.6253703703703705</v>
      </c>
      <c r="P41" s="238"/>
      <c r="Q41" s="3" t="s">
        <v>230</v>
      </c>
      <c r="R41" s="3" t="s">
        <v>235</v>
      </c>
    </row>
    <row r="42" ht="12.75" customHeight="1">
      <c r="A42" t="s">
        <v>335</v>
      </c>
      <c r="B42" s="3" t="s">
        <v>210</v>
      </c>
      <c r="D42" s="3"/>
      <c r="E42" s="3"/>
      <c r="G42" s="3"/>
      <c r="H42" s="3"/>
      <c r="J42" s="3" t="s">
        <v>137</v>
      </c>
      <c r="K42">
        <v>16.2</v>
      </c>
      <c r="L42" s="3" t="s">
        <v>235</v>
      </c>
      <c r="M42" s="3" t="s">
        <v>222</v>
      </c>
      <c r="N42" s="238" t="s">
        <v>277</v>
      </c>
      <c r="O42" s="238">
        <v>0.6253703703703705</v>
      </c>
      <c r="P42" s="238"/>
      <c r="Q42" s="3" t="s">
        <v>230</v>
      </c>
      <c r="R42" s="3" t="s">
        <v>235</v>
      </c>
    </row>
    <row r="43" ht="12.75" customHeight="1">
      <c r="A43" t="s">
        <v>187</v>
      </c>
      <c r="B43" s="3" t="s">
        <v>210</v>
      </c>
      <c r="D43" s="3"/>
      <c r="E43" s="3"/>
      <c r="G43" s="3"/>
      <c r="H43" s="3"/>
      <c r="J43" s="3" t="s">
        <v>137</v>
      </c>
      <c r="K43">
        <v>16.2</v>
      </c>
      <c r="L43" s="3" t="s">
        <v>235</v>
      </c>
      <c r="M43" s="3" t="s">
        <v>222</v>
      </c>
      <c r="N43" s="238"/>
      <c r="O43" s="238"/>
      <c r="P43" s="238"/>
      <c r="Q43" s="3"/>
      <c r="R43" s="3"/>
    </row>
    <row r="44" ht="12.75" customHeight="1">
      <c r="A44" t="s">
        <v>336</v>
      </c>
      <c r="B44" s="3" t="s">
        <v>210</v>
      </c>
      <c r="D44" s="3"/>
      <c r="E44" s="3"/>
      <c r="G44" s="3"/>
      <c r="H44" s="3"/>
      <c r="J44" s="3" t="s">
        <v>137</v>
      </c>
      <c r="K44">
        <v>8.8</v>
      </c>
      <c r="L44" s="3" t="s">
        <v>235</v>
      </c>
      <c r="M44" s="3" t="s">
        <v>222</v>
      </c>
      <c r="N44" s="238" t="s">
        <v>276</v>
      </c>
      <c r="O44" s="238">
        <v>0.97712897625</v>
      </c>
      <c r="P44" s="238"/>
      <c r="Q44" s="3" t="s">
        <v>230</v>
      </c>
      <c r="R44" s="3" t="s">
        <v>235</v>
      </c>
    </row>
    <row r="45" ht="12.75" customHeight="1">
      <c r="A45" t="s">
        <v>337</v>
      </c>
      <c r="B45" s="3" t="s">
        <v>210</v>
      </c>
      <c r="D45" s="3"/>
      <c r="E45" s="3"/>
      <c r="G45" s="3"/>
      <c r="H45" s="3"/>
      <c r="J45" s="3" t="s">
        <v>137</v>
      </c>
      <c r="K45">
        <v>8.8</v>
      </c>
      <c r="L45" s="3" t="s">
        <v>235</v>
      </c>
      <c r="M45" s="3" t="s">
        <v>222</v>
      </c>
      <c r="N45" s="238" t="s">
        <v>276</v>
      </c>
      <c r="O45" s="238">
        <v>0.97712897625</v>
      </c>
      <c r="P45" s="238"/>
      <c r="Q45" s="3" t="s">
        <v>230</v>
      </c>
      <c r="R45" s="3" t="s">
        <v>235</v>
      </c>
    </row>
    <row r="46" ht="12.75" customHeight="1">
      <c r="A46" t="s">
        <v>338</v>
      </c>
      <c r="B46" s="3" t="s">
        <v>210</v>
      </c>
      <c r="D46" s="3"/>
      <c r="E46" s="3"/>
      <c r="G46" s="3"/>
      <c r="H46" s="3"/>
      <c r="J46" s="3" t="s">
        <v>137</v>
      </c>
      <c r="K46">
        <v>8.8</v>
      </c>
      <c r="L46" s="3" t="s">
        <v>235</v>
      </c>
      <c r="M46" s="3" t="s">
        <v>222</v>
      </c>
      <c r="N46" s="238" t="s">
        <v>276</v>
      </c>
      <c r="O46" s="238">
        <v>0.97712897625</v>
      </c>
      <c r="P46" s="238"/>
      <c r="Q46" s="3" t="s">
        <v>230</v>
      </c>
      <c r="R46" s="3" t="s">
        <v>235</v>
      </c>
    </row>
    <row r="47" ht="12.75" customHeight="1">
      <c r="A47" t="s">
        <v>339</v>
      </c>
      <c r="B47" s="3" t="s">
        <v>210</v>
      </c>
      <c r="D47" s="3"/>
      <c r="E47" s="3"/>
      <c r="G47" s="3"/>
      <c r="H47" s="3"/>
      <c r="J47" s="3" t="s">
        <v>137</v>
      </c>
      <c r="K47">
        <v>8.8</v>
      </c>
      <c r="L47" s="3" t="s">
        <v>235</v>
      </c>
      <c r="M47" s="3" t="s">
        <v>222</v>
      </c>
      <c r="N47" s="238" t="s">
        <v>276</v>
      </c>
      <c r="O47" s="238">
        <v>0.97712897625</v>
      </c>
      <c r="P47" s="238"/>
      <c r="Q47" s="3" t="s">
        <v>230</v>
      </c>
      <c r="R47" s="3" t="s">
        <v>235</v>
      </c>
    </row>
    <row r="48" ht="12.75" customHeight="1">
      <c r="A48" t="s">
        <v>340</v>
      </c>
      <c r="B48" s="3" t="s">
        <v>210</v>
      </c>
      <c r="D48" s="3"/>
      <c r="E48" s="3"/>
      <c r="G48" s="3"/>
      <c r="H48" s="3"/>
      <c r="J48" s="3" t="s">
        <v>137</v>
      </c>
      <c r="K48">
        <v>8.8</v>
      </c>
      <c r="L48" s="3" t="s">
        <v>235</v>
      </c>
      <c r="M48" s="3" t="s">
        <v>222</v>
      </c>
      <c r="N48" s="238" t="s">
        <v>276</v>
      </c>
      <c r="O48" s="238">
        <v>0.97712897625</v>
      </c>
      <c r="P48" s="238"/>
      <c r="Q48" s="3" t="s">
        <v>230</v>
      </c>
      <c r="R48" s="3" t="s">
        <v>235</v>
      </c>
    </row>
    <row r="49" ht="12.75" customHeight="1">
      <c r="A49" t="s">
        <v>341</v>
      </c>
      <c r="B49" s="3" t="s">
        <v>210</v>
      </c>
      <c r="D49" s="3"/>
      <c r="E49" s="3"/>
      <c r="G49" s="3"/>
      <c r="H49" s="3"/>
      <c r="J49" s="3" t="s">
        <v>137</v>
      </c>
      <c r="K49">
        <v>8.8</v>
      </c>
      <c r="L49" s="3" t="s">
        <v>235</v>
      </c>
      <c r="M49" s="3" t="s">
        <v>222</v>
      </c>
      <c r="N49" s="238" t="s">
        <v>276</v>
      </c>
      <c r="O49" s="238">
        <v>0.97712897625</v>
      </c>
      <c r="P49" s="238"/>
      <c r="Q49" s="3" t="s">
        <v>230</v>
      </c>
      <c r="R49" s="3" t="s">
        <v>235</v>
      </c>
    </row>
    <row r="50" ht="12.75" customHeight="1">
      <c r="A50" t="s">
        <v>342</v>
      </c>
      <c r="B50" s="3" t="s">
        <v>210</v>
      </c>
      <c r="D50" s="3"/>
      <c r="E50" s="3"/>
      <c r="G50" s="3"/>
      <c r="H50" s="3"/>
      <c r="J50" s="3" t="s">
        <v>137</v>
      </c>
      <c r="K50">
        <v>8.8</v>
      </c>
      <c r="L50" s="3" t="s">
        <v>235</v>
      </c>
      <c r="M50" s="3" t="s">
        <v>222</v>
      </c>
      <c r="N50" s="238" t="s">
        <v>276</v>
      </c>
      <c r="O50" s="238">
        <v>0.97712897625</v>
      </c>
      <c r="P50" s="238"/>
      <c r="Q50" s="3" t="s">
        <v>230</v>
      </c>
      <c r="R50" s="3" t="s">
        <v>235</v>
      </c>
    </row>
    <row r="51" ht="12.75" customHeight="1">
      <c r="A51" t="s">
        <v>343</v>
      </c>
      <c r="B51" s="3" t="s">
        <v>210</v>
      </c>
      <c r="D51" s="3"/>
      <c r="E51" s="3"/>
      <c r="G51" s="3"/>
      <c r="H51" s="3"/>
      <c r="J51" s="3" t="s">
        <v>137</v>
      </c>
      <c r="K51">
        <v>8.8</v>
      </c>
      <c r="L51" s="3" t="s">
        <v>235</v>
      </c>
      <c r="M51" s="3" t="s">
        <v>222</v>
      </c>
      <c r="N51" s="238" t="s">
        <v>276</v>
      </c>
      <c r="O51" s="238">
        <v>0.97712897625</v>
      </c>
      <c r="P51" s="238"/>
      <c r="Q51" s="3" t="s">
        <v>230</v>
      </c>
      <c r="R51" s="3" t="s">
        <v>235</v>
      </c>
    </row>
    <row r="52" ht="12.75" customHeight="1">
      <c r="A52" t="s">
        <v>344</v>
      </c>
      <c r="B52" s="3" t="s">
        <v>210</v>
      </c>
      <c r="D52" s="3"/>
      <c r="E52" s="3"/>
      <c r="G52" s="3"/>
      <c r="H52" s="3"/>
      <c r="J52" s="3" t="s">
        <v>137</v>
      </c>
      <c r="K52">
        <v>8.8</v>
      </c>
      <c r="L52" s="3" t="s">
        <v>235</v>
      </c>
      <c r="M52" s="3" t="s">
        <v>222</v>
      </c>
      <c r="N52" s="238" t="s">
        <v>276</v>
      </c>
      <c r="O52" s="238">
        <v>0.97712897625</v>
      </c>
      <c r="P52" s="238"/>
      <c r="Q52" s="3" t="s">
        <v>230</v>
      </c>
      <c r="R52" s="3" t="s">
        <v>235</v>
      </c>
    </row>
    <row r="53" ht="12.75" customHeight="1">
      <c r="A53" t="s">
        <v>345</v>
      </c>
      <c r="B53" s="3" t="s">
        <v>210</v>
      </c>
      <c r="D53" s="3"/>
      <c r="E53" s="3"/>
      <c r="G53" s="3"/>
      <c r="H53" s="3"/>
      <c r="J53" s="3" t="s">
        <v>137</v>
      </c>
      <c r="K53">
        <v>8.8</v>
      </c>
      <c r="L53" s="3" t="s">
        <v>235</v>
      </c>
      <c r="M53" s="3" t="s">
        <v>222</v>
      </c>
      <c r="N53" s="238" t="s">
        <v>276</v>
      </c>
      <c r="O53" s="238">
        <v>0.97712897625</v>
      </c>
      <c r="P53" s="238"/>
      <c r="Q53" s="3" t="s">
        <v>230</v>
      </c>
      <c r="R53" s="3" t="s">
        <v>235</v>
      </c>
    </row>
    <row r="54" ht="12.75" customHeight="1">
      <c r="A54" t="s">
        <v>346</v>
      </c>
      <c r="B54" s="3" t="s">
        <v>210</v>
      </c>
      <c r="D54" s="3"/>
      <c r="E54" s="3"/>
      <c r="G54" s="3"/>
      <c r="H54" s="3"/>
      <c r="J54" s="3" t="s">
        <v>137</v>
      </c>
      <c r="K54">
        <v>8.8</v>
      </c>
      <c r="L54" s="3" t="s">
        <v>235</v>
      </c>
      <c r="M54" s="3" t="s">
        <v>222</v>
      </c>
      <c r="N54" s="238" t="s">
        <v>276</v>
      </c>
      <c r="O54" s="238">
        <v>0.97712897625</v>
      </c>
      <c r="P54" s="238"/>
      <c r="Q54" s="3" t="s">
        <v>230</v>
      </c>
      <c r="R54" s="3" t="s">
        <v>235</v>
      </c>
    </row>
    <row r="55" ht="12.75" customHeight="1">
      <c r="A55" t="s">
        <v>347</v>
      </c>
      <c r="B55" s="3" t="s">
        <v>210</v>
      </c>
      <c r="D55" s="3"/>
      <c r="E55" s="3"/>
      <c r="G55" s="3"/>
      <c r="H55" s="3"/>
      <c r="J55" s="3" t="s">
        <v>137</v>
      </c>
      <c r="K55">
        <v>8.8</v>
      </c>
      <c r="L55" s="3" t="s">
        <v>235</v>
      </c>
      <c r="M55" s="3" t="s">
        <v>222</v>
      </c>
      <c r="N55" s="238" t="s">
        <v>276</v>
      </c>
      <c r="O55" s="238">
        <v>0.97712897625</v>
      </c>
      <c r="P55" s="238"/>
      <c r="Q55" s="3" t="s">
        <v>230</v>
      </c>
      <c r="R55" s="3" t="s">
        <v>235</v>
      </c>
    </row>
    <row r="56" ht="12.75" customHeight="1">
      <c r="A56" t="s">
        <v>348</v>
      </c>
      <c r="B56" s="3" t="s">
        <v>210</v>
      </c>
      <c r="D56" s="3"/>
      <c r="E56" s="3"/>
      <c r="G56" s="3"/>
      <c r="H56" s="3"/>
      <c r="J56" s="3" t="s">
        <v>137</v>
      </c>
      <c r="K56">
        <v>8.8</v>
      </c>
      <c r="L56" s="3" t="s">
        <v>235</v>
      </c>
      <c r="M56" s="3" t="s">
        <v>222</v>
      </c>
      <c r="N56" s="238" t="s">
        <v>276</v>
      </c>
      <c r="O56" s="238">
        <v>0.97712897625</v>
      </c>
      <c r="P56" s="238"/>
      <c r="Q56" s="3" t="s">
        <v>230</v>
      </c>
      <c r="R56" s="3" t="s">
        <v>235</v>
      </c>
    </row>
    <row r="57" ht="12.75" customHeight="1">
      <c r="A57" t="s">
        <v>349</v>
      </c>
      <c r="B57" s="3" t="s">
        <v>210</v>
      </c>
      <c r="D57" s="3"/>
      <c r="E57" s="3"/>
      <c r="G57" s="3"/>
      <c r="H57" s="3"/>
      <c r="J57" s="3" t="s">
        <v>137</v>
      </c>
      <c r="K57">
        <v>8.8</v>
      </c>
      <c r="L57" s="3" t="s">
        <v>235</v>
      </c>
      <c r="M57" s="3" t="s">
        <v>222</v>
      </c>
      <c r="N57" s="238" t="s">
        <v>276</v>
      </c>
      <c r="O57" s="238">
        <v>0.97712897625</v>
      </c>
      <c r="P57" s="238"/>
      <c r="Q57" s="3" t="s">
        <v>230</v>
      </c>
      <c r="R57" s="3" t="s">
        <v>235</v>
      </c>
    </row>
    <row r="58" ht="12.75" customHeight="1">
      <c r="A58" t="s">
        <v>350</v>
      </c>
      <c r="B58" s="3" t="s">
        <v>210</v>
      </c>
      <c r="D58" s="3"/>
      <c r="E58" s="3"/>
      <c r="G58" s="3"/>
      <c r="H58" s="3"/>
      <c r="J58" s="3" t="s">
        <v>137</v>
      </c>
      <c r="K58">
        <v>8.8</v>
      </c>
      <c r="L58" s="3" t="s">
        <v>235</v>
      </c>
      <c r="M58" s="3" t="s">
        <v>222</v>
      </c>
      <c r="N58" s="238" t="s">
        <v>277</v>
      </c>
      <c r="O58" s="238">
        <v>1.1512499999999999</v>
      </c>
      <c r="P58" s="238"/>
      <c r="Q58" s="3" t="s">
        <v>230</v>
      </c>
      <c r="R58" s="3" t="s">
        <v>235</v>
      </c>
    </row>
    <row r="59" ht="12.75" customHeight="1">
      <c r="A59" t="s">
        <v>183</v>
      </c>
      <c r="B59" s="3" t="s">
        <v>210</v>
      </c>
      <c r="D59" s="3"/>
      <c r="E59" s="3"/>
      <c r="G59" s="3"/>
      <c r="H59" s="3"/>
      <c r="J59" s="3" t="s">
        <v>137</v>
      </c>
      <c r="K59">
        <v>8.8</v>
      </c>
      <c r="L59" s="3" t="s">
        <v>235</v>
      </c>
      <c r="M59" s="3" t="s">
        <v>222</v>
      </c>
      <c r="N59" s="238" t="s">
        <v>280</v>
      </c>
      <c r="O59" s="238"/>
      <c r="P59" s="238"/>
      <c r="Q59" s="3"/>
      <c r="R59" s="3"/>
    </row>
    <row r="60" ht="12.75" customHeight="1">
      <c r="A60" t="s">
        <v>351</v>
      </c>
      <c r="B60" s="3" t="s">
        <v>210</v>
      </c>
      <c r="D60" s="3"/>
      <c r="E60" s="3"/>
      <c r="G60" s="3"/>
      <c r="H60" s="3"/>
      <c r="J60" s="3" t="s">
        <v>137</v>
      </c>
      <c r="K60">
        <v>8.8</v>
      </c>
      <c r="L60" s="3" t="s">
        <v>235</v>
      </c>
      <c r="M60" s="3" t="s">
        <v>222</v>
      </c>
      <c r="N60" s="238" t="s">
        <v>281</v>
      </c>
      <c r="O60" s="238">
        <v>0.5068181818181817</v>
      </c>
      <c r="P60" s="238"/>
      <c r="Q60" s="3" t="s">
        <v>230</v>
      </c>
      <c r="R60" s="3" t="s">
        <v>235</v>
      </c>
    </row>
    <row r="61" ht="12.75" customHeight="1">
      <c r="A61" t="s">
        <v>352</v>
      </c>
      <c r="B61" s="3" t="s">
        <v>210</v>
      </c>
      <c r="D61" s="3"/>
      <c r="E61" s="3"/>
      <c r="G61" s="3"/>
      <c r="H61" s="3"/>
      <c r="J61" s="3" t="s">
        <v>137</v>
      </c>
      <c r="K61">
        <v>8.8</v>
      </c>
      <c r="L61" s="3" t="s">
        <v>235</v>
      </c>
      <c r="M61" s="3" t="s">
        <v>222</v>
      </c>
      <c r="N61" s="238" t="s">
        <v>279</v>
      </c>
      <c r="O61" s="238">
        <v>0.6931818181818181</v>
      </c>
      <c r="P61" s="238"/>
      <c r="Q61" s="3" t="s">
        <v>230</v>
      </c>
      <c r="R61" s="3" t="s">
        <v>235</v>
      </c>
    </row>
    <row r="62" ht="12.75" customHeight="1">
      <c r="A62" t="s">
        <v>353</v>
      </c>
      <c r="B62" s="3" t="s">
        <v>210</v>
      </c>
      <c r="D62" s="3"/>
      <c r="E62" s="3"/>
      <c r="G62" s="3"/>
      <c r="H62" s="3"/>
      <c r="J62" s="3" t="s">
        <v>137</v>
      </c>
      <c r="K62">
        <v>8.8</v>
      </c>
      <c r="L62" s="3" t="s">
        <v>235</v>
      </c>
      <c r="M62" s="3" t="s">
        <v>222</v>
      </c>
      <c r="N62" s="238" t="s">
        <v>282</v>
      </c>
      <c r="O62" s="238"/>
      <c r="P62" s="238">
        <v>0.6318181818181817</v>
      </c>
      <c r="Q62" s="3" t="s">
        <v>230</v>
      </c>
      <c r="R62" s="3" t="s">
        <v>235</v>
      </c>
    </row>
    <row r="63" ht="12.75" customHeight="1">
      <c r="A63" t="s">
        <v>188</v>
      </c>
      <c r="B63" s="3" t="s">
        <v>210</v>
      </c>
      <c r="D63" s="3"/>
      <c r="E63" s="3"/>
      <c r="G63" s="3"/>
      <c r="H63" s="3"/>
      <c r="J63" s="3" t="s">
        <v>137</v>
      </c>
      <c r="K63">
        <v>8.8</v>
      </c>
      <c r="L63" s="3" t="s">
        <v>235</v>
      </c>
      <c r="M63" s="3" t="s">
        <v>222</v>
      </c>
      <c r="N63" s="238"/>
      <c r="O63" s="238"/>
      <c r="P63" s="238"/>
      <c r="Q63" s="3"/>
      <c r="R63" s="3"/>
    </row>
    <row r="64" ht="12.75" customHeight="1">
      <c r="A64" t="s">
        <v>354</v>
      </c>
      <c r="B64" s="3" t="s">
        <v>210</v>
      </c>
      <c r="D64" s="3"/>
      <c r="E64" s="3"/>
      <c r="G64" s="3"/>
      <c r="H64" s="3"/>
      <c r="J64" s="3" t="s">
        <v>137</v>
      </c>
      <c r="K64">
        <v>5.9</v>
      </c>
      <c r="L64" s="3" t="s">
        <v>235</v>
      </c>
      <c r="M64" s="3" t="s">
        <v>222</v>
      </c>
      <c r="N64" s="238" t="s">
        <v>276</v>
      </c>
      <c r="O64" s="238">
        <v>1.4574127103389831</v>
      </c>
      <c r="P64" s="238"/>
      <c r="Q64" s="3" t="s">
        <v>230</v>
      </c>
      <c r="R64" s="3" t="s">
        <v>235</v>
      </c>
    </row>
    <row r="65" ht="12.75" customHeight="1">
      <c r="A65" t="s">
        <v>355</v>
      </c>
      <c r="B65" s="3" t="s">
        <v>210</v>
      </c>
      <c r="D65" s="3"/>
      <c r="E65" s="3"/>
      <c r="G65" s="3"/>
      <c r="H65" s="3"/>
      <c r="J65" s="3" t="s">
        <v>137</v>
      </c>
      <c r="K65">
        <v>5.9</v>
      </c>
      <c r="L65" s="3" t="s">
        <v>235</v>
      </c>
      <c r="M65" s="3" t="s">
        <v>222</v>
      </c>
      <c r="N65" s="238" t="s">
        <v>276</v>
      </c>
      <c r="O65" s="238">
        <v>1.4574127103389831</v>
      </c>
      <c r="P65" s="238"/>
      <c r="Q65" s="3" t="s">
        <v>230</v>
      </c>
      <c r="R65" s="3" t="s">
        <v>235</v>
      </c>
    </row>
    <row r="66" ht="12.75" customHeight="1">
      <c r="A66" t="s">
        <v>356</v>
      </c>
      <c r="B66" s="3" t="s">
        <v>210</v>
      </c>
      <c r="D66" s="3"/>
      <c r="E66" s="3"/>
      <c r="G66" s="3"/>
      <c r="H66" s="3"/>
      <c r="J66" s="3" t="s">
        <v>137</v>
      </c>
      <c r="K66">
        <v>5.9</v>
      </c>
      <c r="L66" s="3" t="s">
        <v>235</v>
      </c>
      <c r="M66" s="3" t="s">
        <v>222</v>
      </c>
      <c r="N66" s="238" t="s">
        <v>276</v>
      </c>
      <c r="O66" s="238">
        <v>1.4574127103389831</v>
      </c>
      <c r="P66" s="238"/>
      <c r="Q66" s="3" t="s">
        <v>230</v>
      </c>
      <c r="R66" s="3" t="s">
        <v>235</v>
      </c>
    </row>
    <row r="67" ht="12.75" customHeight="1">
      <c r="A67" t="s">
        <v>357</v>
      </c>
      <c r="B67" s="3" t="s">
        <v>210</v>
      </c>
      <c r="D67" s="3"/>
      <c r="E67" s="3"/>
      <c r="G67" s="3"/>
      <c r="H67" s="3"/>
      <c r="J67" s="3" t="s">
        <v>137</v>
      </c>
      <c r="K67">
        <v>5.9</v>
      </c>
      <c r="L67" s="3" t="s">
        <v>235</v>
      </c>
      <c r="M67" s="3" t="s">
        <v>222</v>
      </c>
      <c r="N67" s="238" t="s">
        <v>276</v>
      </c>
      <c r="O67" s="238">
        <v>1.4574127103389831</v>
      </c>
      <c r="P67" s="238"/>
      <c r="Q67" s="3" t="s">
        <v>230</v>
      </c>
      <c r="R67" s="3" t="s">
        <v>235</v>
      </c>
    </row>
    <row r="68" ht="12.75" customHeight="1">
      <c r="A68" t="s">
        <v>358</v>
      </c>
      <c r="B68" s="3" t="s">
        <v>210</v>
      </c>
      <c r="D68" s="3"/>
      <c r="E68" s="3"/>
      <c r="G68" s="3"/>
      <c r="H68" s="3"/>
      <c r="J68" s="3" t="s">
        <v>137</v>
      </c>
      <c r="K68">
        <v>5.9</v>
      </c>
      <c r="L68" s="3" t="s">
        <v>235</v>
      </c>
      <c r="M68" s="3" t="s">
        <v>222</v>
      </c>
      <c r="N68" s="238" t="s">
        <v>276</v>
      </c>
      <c r="O68" s="238">
        <v>1.4574127103389831</v>
      </c>
      <c r="P68" s="238"/>
      <c r="Q68" s="3" t="s">
        <v>230</v>
      </c>
      <c r="R68" s="3" t="s">
        <v>235</v>
      </c>
    </row>
    <row r="69" ht="12.75" customHeight="1">
      <c r="A69" t="s">
        <v>359</v>
      </c>
      <c r="B69" s="3" t="s">
        <v>210</v>
      </c>
      <c r="D69" s="3"/>
      <c r="E69" s="3"/>
      <c r="G69" s="3"/>
      <c r="H69" s="3"/>
      <c r="J69" s="3" t="s">
        <v>137</v>
      </c>
      <c r="K69">
        <v>5.9</v>
      </c>
      <c r="L69" s="3" t="s">
        <v>235</v>
      </c>
      <c r="M69" s="3" t="s">
        <v>222</v>
      </c>
      <c r="N69" s="238" t="s">
        <v>276</v>
      </c>
      <c r="O69" s="238">
        <v>1.4574127103389831</v>
      </c>
      <c r="P69" s="238"/>
      <c r="Q69" s="3" t="s">
        <v>230</v>
      </c>
      <c r="R69" s="3" t="s">
        <v>235</v>
      </c>
    </row>
    <row r="70" ht="12.75" customHeight="1">
      <c r="A70" t="s">
        <v>360</v>
      </c>
      <c r="B70" s="3" t="s">
        <v>210</v>
      </c>
      <c r="D70" s="3"/>
      <c r="E70" s="3"/>
      <c r="G70" s="3"/>
      <c r="H70" s="3"/>
      <c r="J70" s="3" t="s">
        <v>137</v>
      </c>
      <c r="K70">
        <v>5.9</v>
      </c>
      <c r="L70" s="3" t="s">
        <v>235</v>
      </c>
      <c r="M70" s="3" t="s">
        <v>222</v>
      </c>
      <c r="N70" s="238" t="s">
        <v>276</v>
      </c>
      <c r="O70" s="238">
        <v>1.4574127103389831</v>
      </c>
      <c r="P70" s="238"/>
      <c r="Q70" s="3" t="s">
        <v>230</v>
      </c>
      <c r="R70" s="3" t="s">
        <v>235</v>
      </c>
    </row>
    <row r="71" ht="12.75" customHeight="1">
      <c r="A71" t="s">
        <v>361</v>
      </c>
      <c r="B71" s="3" t="s">
        <v>210</v>
      </c>
      <c r="D71" s="3"/>
      <c r="E71" s="3"/>
      <c r="G71" s="3"/>
      <c r="H71" s="3"/>
      <c r="J71" s="3" t="s">
        <v>137</v>
      </c>
      <c r="K71">
        <v>5.9</v>
      </c>
      <c r="L71" s="3" t="s">
        <v>235</v>
      </c>
      <c r="M71" s="3" t="s">
        <v>222</v>
      </c>
      <c r="N71" s="238" t="s">
        <v>276</v>
      </c>
      <c r="O71" s="238">
        <v>1.4574127103389831</v>
      </c>
      <c r="P71" s="238"/>
      <c r="Q71" s="3" t="s">
        <v>230</v>
      </c>
      <c r="R71" s="3" t="s">
        <v>235</v>
      </c>
    </row>
    <row r="72" ht="12.75" customHeight="1">
      <c r="A72" t="s">
        <v>362</v>
      </c>
      <c r="B72" s="3" t="s">
        <v>210</v>
      </c>
      <c r="D72" s="3"/>
      <c r="E72" s="3"/>
      <c r="G72" s="3"/>
      <c r="H72" s="3"/>
      <c r="J72" s="3" t="s">
        <v>137</v>
      </c>
      <c r="K72">
        <v>5.9</v>
      </c>
      <c r="L72" s="3" t="s">
        <v>235</v>
      </c>
      <c r="M72" s="3" t="s">
        <v>222</v>
      </c>
      <c r="N72" s="238" t="s">
        <v>276</v>
      </c>
      <c r="O72" s="238">
        <v>1.4574127103389831</v>
      </c>
      <c r="P72" s="238"/>
      <c r="Q72" s="3" t="s">
        <v>230</v>
      </c>
      <c r="R72" s="3" t="s">
        <v>235</v>
      </c>
    </row>
    <row r="73" ht="12.75" customHeight="1">
      <c r="A73" t="s">
        <v>363</v>
      </c>
      <c r="B73" s="3" t="s">
        <v>210</v>
      </c>
      <c r="D73" s="3"/>
      <c r="E73" s="3"/>
      <c r="G73" s="3"/>
      <c r="H73" s="3"/>
      <c r="J73" s="3" t="s">
        <v>137</v>
      </c>
      <c r="K73">
        <v>5.9</v>
      </c>
      <c r="L73" s="3" t="s">
        <v>235</v>
      </c>
      <c r="M73" s="3" t="s">
        <v>222</v>
      </c>
      <c r="N73" s="238" t="s">
        <v>276</v>
      </c>
      <c r="O73" s="238">
        <v>1.4574127103389831</v>
      </c>
      <c r="P73" s="238"/>
      <c r="Q73" s="3" t="s">
        <v>230</v>
      </c>
      <c r="R73" s="3" t="s">
        <v>235</v>
      </c>
    </row>
    <row r="74" ht="12.75" customHeight="1">
      <c r="A74" t="s">
        <v>364</v>
      </c>
      <c r="B74" s="3" t="s">
        <v>210</v>
      </c>
      <c r="D74" s="3"/>
      <c r="E74" s="3"/>
      <c r="G74" s="3"/>
      <c r="H74" s="3"/>
      <c r="J74" s="3" t="s">
        <v>137</v>
      </c>
      <c r="K74">
        <v>5.9</v>
      </c>
      <c r="L74" s="3" t="s">
        <v>235</v>
      </c>
      <c r="M74" s="3" t="s">
        <v>222</v>
      </c>
      <c r="N74" s="238" t="s">
        <v>276</v>
      </c>
      <c r="O74" s="238">
        <v>1.4574127103389831</v>
      </c>
      <c r="P74" s="238"/>
      <c r="Q74" s="3" t="s">
        <v>230</v>
      </c>
      <c r="R74" s="3" t="s">
        <v>235</v>
      </c>
    </row>
    <row r="75" ht="12.75" customHeight="1">
      <c r="A75" t="s">
        <v>365</v>
      </c>
      <c r="B75" s="3" t="s">
        <v>210</v>
      </c>
      <c r="D75" s="3"/>
      <c r="E75" s="3"/>
      <c r="G75" s="3"/>
      <c r="H75" s="3"/>
      <c r="J75" s="3" t="s">
        <v>137</v>
      </c>
      <c r="K75">
        <v>5.9</v>
      </c>
      <c r="L75" s="3" t="s">
        <v>235</v>
      </c>
      <c r="M75" s="3" t="s">
        <v>222</v>
      </c>
      <c r="N75" s="238" t="s">
        <v>276</v>
      </c>
      <c r="O75" s="238">
        <v>1.4574127103389831</v>
      </c>
      <c r="P75" s="238"/>
      <c r="Q75" s="3" t="s">
        <v>230</v>
      </c>
      <c r="R75" s="3" t="s">
        <v>235</v>
      </c>
    </row>
    <row r="76" ht="12.75" customHeight="1">
      <c r="A76" t="s">
        <v>366</v>
      </c>
      <c r="B76" s="3" t="s">
        <v>210</v>
      </c>
      <c r="D76" s="3"/>
      <c r="E76" s="3"/>
      <c r="G76" s="3"/>
      <c r="H76" s="3"/>
      <c r="J76" s="3" t="s">
        <v>137</v>
      </c>
      <c r="K76">
        <v>5.9</v>
      </c>
      <c r="L76" s="3" t="s">
        <v>235</v>
      </c>
      <c r="M76" s="3" t="s">
        <v>222</v>
      </c>
      <c r="N76" s="238" t="s">
        <v>276</v>
      </c>
      <c r="O76" s="238">
        <v>1.4574127103389831</v>
      </c>
      <c r="P76" s="238"/>
      <c r="Q76" s="3" t="s">
        <v>230</v>
      </c>
      <c r="R76" s="3" t="s">
        <v>235</v>
      </c>
    </row>
    <row r="77" ht="12.75" customHeight="1">
      <c r="A77" t="s">
        <v>367</v>
      </c>
      <c r="B77" s="3" t="s">
        <v>210</v>
      </c>
      <c r="D77" s="3"/>
      <c r="E77" s="3"/>
      <c r="G77" s="3"/>
      <c r="H77" s="3"/>
      <c r="J77" s="3" t="s">
        <v>137</v>
      </c>
      <c r="K77">
        <v>5.9</v>
      </c>
      <c r="L77" s="3" t="s">
        <v>235</v>
      </c>
      <c r="M77" s="3" t="s">
        <v>222</v>
      </c>
      <c r="N77" s="238" t="s">
        <v>276</v>
      </c>
      <c r="O77" s="238">
        <v>1.4574127103389831</v>
      </c>
      <c r="P77" s="238"/>
      <c r="Q77" s="3" t="s">
        <v>230</v>
      </c>
      <c r="R77" s="3" t="s">
        <v>235</v>
      </c>
    </row>
    <row r="78" ht="12.75" customHeight="1">
      <c r="A78" t="s">
        <v>368</v>
      </c>
      <c r="B78" s="3" t="s">
        <v>210</v>
      </c>
      <c r="D78" s="3"/>
      <c r="E78" s="3"/>
      <c r="G78" s="3"/>
      <c r="H78" s="3"/>
      <c r="J78" s="3" t="s">
        <v>137</v>
      </c>
      <c r="K78">
        <v>5.9</v>
      </c>
      <c r="L78" s="3" t="s">
        <v>235</v>
      </c>
      <c r="M78" s="3" t="s">
        <v>222</v>
      </c>
      <c r="N78" s="238" t="s">
        <v>277</v>
      </c>
      <c r="O78" s="238">
        <v>1.7171186440677966</v>
      </c>
      <c r="P78" s="238"/>
      <c r="Q78" s="3" t="s">
        <v>230</v>
      </c>
      <c r="R78" s="3" t="s">
        <v>235</v>
      </c>
    </row>
    <row r="79" ht="12.75" customHeight="1">
      <c r="A79" t="s">
        <v>184</v>
      </c>
      <c r="B79" s="3" t="s">
        <v>210</v>
      </c>
      <c r="D79" s="3"/>
      <c r="E79" s="3"/>
      <c r="G79" s="3"/>
      <c r="H79" s="3"/>
      <c r="J79" s="3" t="s">
        <v>137</v>
      </c>
      <c r="K79">
        <v>5.9</v>
      </c>
      <c r="L79" s="3" t="s">
        <v>235</v>
      </c>
      <c r="M79" s="3" t="s">
        <v>222</v>
      </c>
      <c r="N79" s="238" t="s">
        <v>280</v>
      </c>
      <c r="O79" s="238"/>
      <c r="P79" s="238"/>
      <c r="Q79" s="3"/>
      <c r="R79" s="3"/>
    </row>
    <row r="80" ht="12.75" customHeight="1">
      <c r="A80" t="s">
        <v>369</v>
      </c>
      <c r="B80" s="3" t="s">
        <v>210</v>
      </c>
      <c r="D80" s="3"/>
      <c r="E80" s="3"/>
      <c r="G80" s="3"/>
      <c r="H80" s="3"/>
      <c r="J80" s="3" t="s">
        <v>137</v>
      </c>
      <c r="K80">
        <v>5.9</v>
      </c>
      <c r="L80" s="3" t="s">
        <v>235</v>
      </c>
      <c r="M80" s="3" t="s">
        <v>222</v>
      </c>
      <c r="N80" s="238" t="s">
        <v>281</v>
      </c>
      <c r="O80" s="238">
        <v>0.7559322033898305</v>
      </c>
      <c r="P80" s="238"/>
      <c r="Q80" s="3" t="s">
        <v>230</v>
      </c>
      <c r="R80" s="3" t="s">
        <v>235</v>
      </c>
    </row>
    <row r="81" ht="12.75" customHeight="1">
      <c r="A81" t="s">
        <v>370</v>
      </c>
      <c r="B81" s="3" t="s">
        <v>210</v>
      </c>
      <c r="D81" s="3"/>
      <c r="E81" s="3"/>
      <c r="G81" s="3"/>
      <c r="H81" s="3"/>
      <c r="J81" s="3" t="s">
        <v>137</v>
      </c>
      <c r="K81">
        <v>5.9</v>
      </c>
      <c r="L81" s="3" t="s">
        <v>235</v>
      </c>
      <c r="M81" s="3" t="s">
        <v>222</v>
      </c>
      <c r="N81" s="238" t="s">
        <v>279</v>
      </c>
      <c r="O81" s="238">
        <v>1.0338983050847457</v>
      </c>
      <c r="P81" s="238"/>
      <c r="Q81" s="3" t="s">
        <v>230</v>
      </c>
      <c r="R81" s="3" t="s">
        <v>235</v>
      </c>
    </row>
    <row r="82" ht="12.75" customHeight="1">
      <c r="A82" t="s">
        <v>371</v>
      </c>
      <c r="B82" s="3" t="s">
        <v>210</v>
      </c>
      <c r="D82" s="3"/>
      <c r="E82" s="3"/>
      <c r="G82" s="3"/>
      <c r="H82" s="3"/>
      <c r="J82" s="3" t="s">
        <v>137</v>
      </c>
      <c r="K82">
        <v>5.9</v>
      </c>
      <c r="L82" s="3" t="s">
        <v>235</v>
      </c>
      <c r="M82" s="3" t="s">
        <v>222</v>
      </c>
      <c r="N82" s="238" t="s">
        <v>282</v>
      </c>
      <c r="O82" s="238"/>
      <c r="P82" s="238">
        <v>0.9423728813559321</v>
      </c>
      <c r="Q82" s="3" t="s">
        <v>230</v>
      </c>
      <c r="R82" s="3" t="s">
        <v>235</v>
      </c>
    </row>
    <row r="83" ht="12.75" customHeight="1">
      <c r="A83" t="s">
        <v>189</v>
      </c>
      <c r="B83" s="3" t="s">
        <v>210</v>
      </c>
      <c r="D83" s="3"/>
      <c r="E83" s="3"/>
      <c r="G83" s="3"/>
      <c r="H83" s="3"/>
      <c r="J83" s="3" t="s">
        <v>137</v>
      </c>
      <c r="K83">
        <v>5.9</v>
      </c>
      <c r="L83" s="3" t="s">
        <v>235</v>
      </c>
      <c r="M83" s="3" t="s">
        <v>222</v>
      </c>
      <c r="N83" s="238"/>
      <c r="O83" s="238"/>
      <c r="P83" s="238"/>
      <c r="Q83" s="3"/>
      <c r="R83" s="3"/>
    </row>
    <row r="84" ht="12.75" customHeight="1">
      <c r="A84" t="s">
        <v>372</v>
      </c>
      <c r="B84" s="3" t="s">
        <v>210</v>
      </c>
      <c r="D84" s="3"/>
      <c r="E84" s="3"/>
      <c r="G84" s="3"/>
      <c r="H84" s="3"/>
      <c r="J84" s="3" t="s">
        <v>137</v>
      </c>
      <c r="K84">
        <v>50.0</v>
      </c>
      <c r="L84" s="3" t="s">
        <v>235</v>
      </c>
      <c r="M84" s="3" t="s">
        <v>222</v>
      </c>
      <c r="N84" s="238" t="s">
        <v>277</v>
      </c>
      <c r="O84" s="238">
        <v>0.20262</v>
      </c>
      <c r="P84" s="238"/>
      <c r="Q84" s="3" t="s">
        <v>230</v>
      </c>
      <c r="R84" s="3" t="s">
        <v>235</v>
      </c>
    </row>
    <row r="85" ht="12.75" customHeight="1">
      <c r="A85" t="s">
        <v>373</v>
      </c>
      <c r="B85" s="3" t="s">
        <v>210</v>
      </c>
      <c r="D85" s="3"/>
      <c r="E85" s="3"/>
      <c r="G85" s="3"/>
      <c r="H85" s="3"/>
      <c r="J85" s="3" t="s">
        <v>137</v>
      </c>
      <c r="K85">
        <v>50.0</v>
      </c>
      <c r="L85" s="3" t="s">
        <v>235</v>
      </c>
      <c r="M85" s="3" t="s">
        <v>222</v>
      </c>
      <c r="N85" s="238" t="s">
        <v>277</v>
      </c>
      <c r="O85" s="238">
        <v>0.20262</v>
      </c>
      <c r="P85" s="238"/>
      <c r="Q85" s="3" t="s">
        <v>230</v>
      </c>
      <c r="R85" s="3" t="s">
        <v>235</v>
      </c>
    </row>
    <row r="86" ht="12.75" customHeight="1">
      <c r="A86" t="s">
        <v>374</v>
      </c>
      <c r="B86" s="3" t="s">
        <v>210</v>
      </c>
      <c r="D86" s="3"/>
      <c r="E86" s="3"/>
      <c r="G86" s="242"/>
      <c r="H86" s="242"/>
      <c r="I86" s="242"/>
      <c r="J86" s="242" t="s">
        <v>137</v>
      </c>
      <c r="K86" s="242">
        <v>50.0</v>
      </c>
      <c r="L86" s="3" t="s">
        <v>235</v>
      </c>
      <c r="M86" s="3" t="s">
        <v>222</v>
      </c>
      <c r="N86" s="238" t="s">
        <v>277</v>
      </c>
      <c r="O86" s="238">
        <v>0.20262</v>
      </c>
      <c r="P86" s="238"/>
      <c r="Q86" s="3" t="s">
        <v>230</v>
      </c>
      <c r="R86" s="3" t="s">
        <v>235</v>
      </c>
    </row>
    <row r="87" ht="12.75" customHeight="1">
      <c r="A87" s="242" t="s">
        <v>179</v>
      </c>
      <c r="B87" s="242" t="s">
        <v>217</v>
      </c>
      <c r="C87" s="242">
        <v>1.966</v>
      </c>
      <c r="D87" s="242" t="s">
        <v>234</v>
      </c>
      <c r="E87" s="242" t="s">
        <v>235</v>
      </c>
      <c r="F87" s="242">
        <v>0.175</v>
      </c>
      <c r="G87" s="242" t="s">
        <v>234</v>
      </c>
      <c r="H87" s="242" t="s">
        <v>235</v>
      </c>
      <c r="I87" s="242"/>
      <c r="J87" s="242" t="s">
        <v>137</v>
      </c>
      <c r="K87" s="242">
        <v>2.4</v>
      </c>
      <c r="L87" s="3" t="s">
        <v>235</v>
      </c>
      <c r="M87" s="3" t="s">
        <v>222</v>
      </c>
      <c r="N87" s="238" t="s">
        <v>280</v>
      </c>
      <c r="O87" s="238"/>
      <c r="P87" s="238"/>
      <c r="Q87" s="3"/>
      <c r="R87" s="3"/>
    </row>
    <row r="88" ht="12.75" customHeight="1">
      <c r="A88" s="242" t="s">
        <v>300</v>
      </c>
      <c r="B88" s="242" t="s">
        <v>217</v>
      </c>
      <c r="C88" s="242">
        <v>0.197</v>
      </c>
      <c r="D88" s="242" t="s">
        <v>234</v>
      </c>
      <c r="E88" s="242" t="s">
        <v>235</v>
      </c>
      <c r="F88" s="242">
        <v>0.175</v>
      </c>
      <c r="G88" s="242" t="s">
        <v>234</v>
      </c>
      <c r="H88" s="242" t="s">
        <v>235</v>
      </c>
      <c r="I88" s="242"/>
      <c r="J88" s="242" t="s">
        <v>137</v>
      </c>
      <c r="K88" s="242">
        <v>5.0</v>
      </c>
      <c r="L88" s="3" t="s">
        <v>235</v>
      </c>
      <c r="M88" s="3" t="s">
        <v>222</v>
      </c>
      <c r="N88" s="238" t="s">
        <v>282</v>
      </c>
      <c r="O88" s="238"/>
      <c r="P88" s="238">
        <v>1.1119999999999999</v>
      </c>
      <c r="Q88" s="3" t="s">
        <v>230</v>
      </c>
      <c r="R88" s="3" t="s">
        <v>235</v>
      </c>
    </row>
    <row r="89" ht="12.75" customHeight="1">
      <c r="A89" s="242" t="s">
        <v>301</v>
      </c>
      <c r="B89" s="242" t="s">
        <v>217</v>
      </c>
      <c r="C89" s="242">
        <v>0.0051</v>
      </c>
      <c r="D89" s="242" t="s">
        <v>234</v>
      </c>
      <c r="E89" s="242" t="s">
        <v>235</v>
      </c>
      <c r="F89" s="242">
        <v>0.0048</v>
      </c>
      <c r="G89" s="242" t="s">
        <v>234</v>
      </c>
      <c r="H89" s="242" t="s">
        <v>235</v>
      </c>
      <c r="I89" s="242"/>
      <c r="J89" s="242" t="s">
        <v>137</v>
      </c>
      <c r="K89" s="242">
        <v>3.7</v>
      </c>
      <c r="L89" s="3" t="s">
        <v>235</v>
      </c>
      <c r="M89" s="3" t="s">
        <v>222</v>
      </c>
      <c r="N89" s="238" t="s">
        <v>277</v>
      </c>
      <c r="O89" s="238">
        <v>2.7432432432432434</v>
      </c>
      <c r="P89" s="238"/>
      <c r="Q89" s="3" t="s">
        <v>230</v>
      </c>
      <c r="R89" s="3" t="s">
        <v>235</v>
      </c>
    </row>
    <row r="90" ht="12.75" customHeight="1">
      <c r="A90" s="242" t="s">
        <v>302</v>
      </c>
      <c r="B90" s="242" t="s">
        <v>217</v>
      </c>
      <c r="C90" s="242">
        <v>0.021</v>
      </c>
      <c r="D90" s="242" t="s">
        <v>234</v>
      </c>
      <c r="E90" s="242" t="s">
        <v>235</v>
      </c>
      <c r="F90" s="242">
        <v>0.017</v>
      </c>
      <c r="G90" s="242" t="s">
        <v>234</v>
      </c>
      <c r="H90" s="242" t="s">
        <v>235</v>
      </c>
      <c r="I90" s="242"/>
      <c r="J90" s="242" t="s">
        <v>137</v>
      </c>
      <c r="K90" s="242">
        <v>5.0</v>
      </c>
      <c r="L90" s="3" t="s">
        <v>235</v>
      </c>
      <c r="M90" s="3" t="s">
        <v>222</v>
      </c>
      <c r="N90" s="238" t="s">
        <v>276</v>
      </c>
      <c r="O90" s="238">
        <v>1.762</v>
      </c>
      <c r="P90" s="238"/>
      <c r="Q90" s="3" t="s">
        <v>230</v>
      </c>
      <c r="R90" s="3" t="s">
        <v>235</v>
      </c>
    </row>
    <row r="91" ht="12.75" customHeight="1">
      <c r="A91" s="242" t="s">
        <v>303</v>
      </c>
      <c r="B91" s="242" t="s">
        <v>217</v>
      </c>
      <c r="C91" s="242">
        <v>0.0704</v>
      </c>
      <c r="D91" s="242" t="s">
        <v>234</v>
      </c>
      <c r="E91" s="242" t="s">
        <v>235</v>
      </c>
      <c r="F91" s="242">
        <v>0.0647</v>
      </c>
      <c r="G91" s="242" t="s">
        <v>234</v>
      </c>
      <c r="H91" s="242" t="s">
        <v>235</v>
      </c>
      <c r="I91" s="242"/>
      <c r="J91" s="242" t="s">
        <v>137</v>
      </c>
      <c r="K91" s="242">
        <v>22.5</v>
      </c>
      <c r="L91" s="3" t="s">
        <v>235</v>
      </c>
      <c r="M91" s="3" t="s">
        <v>222</v>
      </c>
      <c r="N91" s="238" t="s">
        <v>276</v>
      </c>
      <c r="O91" s="238">
        <v>0.3915555555555556</v>
      </c>
      <c r="P91" s="238"/>
      <c r="Q91" s="3" t="s">
        <v>230</v>
      </c>
      <c r="R91" s="3" t="s">
        <v>235</v>
      </c>
    </row>
    <row r="92" ht="12.75" customHeight="1">
      <c r="A92" s="242" t="s">
        <v>304</v>
      </c>
      <c r="B92" s="242" t="s">
        <v>217</v>
      </c>
      <c r="C92" s="242">
        <v>0.0531</v>
      </c>
      <c r="D92" s="242" t="s">
        <v>234</v>
      </c>
      <c r="E92" s="242" t="s">
        <v>235</v>
      </c>
      <c r="F92" s="242">
        <v>0.056</v>
      </c>
      <c r="G92" s="242" t="s">
        <v>234</v>
      </c>
      <c r="H92" s="242" t="s">
        <v>235</v>
      </c>
      <c r="I92" s="242"/>
      <c r="J92" s="242" t="s">
        <v>137</v>
      </c>
      <c r="K92" s="242">
        <v>22.5</v>
      </c>
      <c r="L92" s="3" t="s">
        <v>235</v>
      </c>
      <c r="M92" s="3" t="s">
        <v>222</v>
      </c>
      <c r="N92" s="238" t="s">
        <v>276</v>
      </c>
      <c r="O92" s="238">
        <v>0.3915555555555556</v>
      </c>
      <c r="P92" s="238"/>
      <c r="Q92" s="3" t="s">
        <v>230</v>
      </c>
      <c r="R92" s="3" t="s">
        <v>235</v>
      </c>
    </row>
    <row r="93" ht="12.75" customHeight="1">
      <c r="A93" s="242" t="s">
        <v>305</v>
      </c>
      <c r="B93" s="242" t="s">
        <v>217</v>
      </c>
      <c r="C93" s="242">
        <v>0.0358</v>
      </c>
      <c r="D93" s="242" t="s">
        <v>234</v>
      </c>
      <c r="E93" s="242" t="s">
        <v>235</v>
      </c>
      <c r="F93" s="242">
        <v>0.0473</v>
      </c>
      <c r="G93" s="242" t="s">
        <v>234</v>
      </c>
      <c r="H93" s="242" t="s">
        <v>235</v>
      </c>
      <c r="I93" s="242"/>
      <c r="J93" s="242" t="s">
        <v>137</v>
      </c>
      <c r="K93" s="242">
        <v>22.5</v>
      </c>
      <c r="L93" s="3" t="s">
        <v>235</v>
      </c>
      <c r="M93" s="3" t="s">
        <v>222</v>
      </c>
      <c r="N93" s="238" t="s">
        <v>276</v>
      </c>
      <c r="O93" s="238">
        <v>0.3915555555555556</v>
      </c>
      <c r="P93" s="238"/>
      <c r="Q93" s="3" t="s">
        <v>230</v>
      </c>
      <c r="R93" s="3" t="s">
        <v>235</v>
      </c>
    </row>
    <row r="94" ht="12.75" customHeight="1">
      <c r="A94" s="242" t="s">
        <v>306</v>
      </c>
      <c r="B94" s="242" t="s">
        <v>217</v>
      </c>
      <c r="C94" s="242">
        <v>0.0272</v>
      </c>
      <c r="D94" s="242" t="s">
        <v>234</v>
      </c>
      <c r="E94" s="242" t="s">
        <v>235</v>
      </c>
      <c r="F94" s="242">
        <v>0.0426</v>
      </c>
      <c r="G94" s="242" t="s">
        <v>234</v>
      </c>
      <c r="H94" s="242" t="s">
        <v>235</v>
      </c>
      <c r="I94" s="242"/>
      <c r="J94" s="242" t="s">
        <v>137</v>
      </c>
      <c r="K94" s="242">
        <v>22.5</v>
      </c>
      <c r="L94" s="3" t="s">
        <v>235</v>
      </c>
      <c r="M94" s="3" t="s">
        <v>222</v>
      </c>
      <c r="N94" s="238" t="s">
        <v>276</v>
      </c>
      <c r="O94" s="238">
        <v>0.3915555555555556</v>
      </c>
      <c r="P94" s="238"/>
      <c r="Q94" s="3" t="s">
        <v>230</v>
      </c>
      <c r="R94" s="3" t="s">
        <v>235</v>
      </c>
    </row>
    <row r="95" ht="12.75" customHeight="1">
      <c r="A95" s="242" t="s">
        <v>307</v>
      </c>
      <c r="B95" s="242" t="s">
        <v>217</v>
      </c>
      <c r="C95" s="242">
        <v>0.0268</v>
      </c>
      <c r="D95" s="242" t="s">
        <v>234</v>
      </c>
      <c r="E95" s="242" t="s">
        <v>235</v>
      </c>
      <c r="F95" s="242">
        <v>0.0422</v>
      </c>
      <c r="G95" s="242" t="s">
        <v>234</v>
      </c>
      <c r="H95" s="242" t="s">
        <v>235</v>
      </c>
      <c r="I95" s="242"/>
      <c r="J95" s="242" t="s">
        <v>137</v>
      </c>
      <c r="K95" s="242">
        <v>22.5</v>
      </c>
      <c r="L95" s="3" t="s">
        <v>235</v>
      </c>
      <c r="M95" s="3" t="s">
        <v>222</v>
      </c>
      <c r="N95" s="238" t="s">
        <v>276</v>
      </c>
      <c r="O95" s="238">
        <v>0.3915555555555556</v>
      </c>
      <c r="P95" s="238"/>
      <c r="Q95" s="3" t="s">
        <v>230</v>
      </c>
      <c r="R95" s="3" t="s">
        <v>235</v>
      </c>
    </row>
    <row r="96" ht="12.75" customHeight="1">
      <c r="A96" s="242" t="s">
        <v>308</v>
      </c>
      <c r="B96" s="242" t="s">
        <v>217</v>
      </c>
      <c r="C96" s="242">
        <v>0.0249</v>
      </c>
      <c r="D96" s="242" t="s">
        <v>234</v>
      </c>
      <c r="E96" s="242" t="s">
        <v>235</v>
      </c>
      <c r="F96" s="242">
        <v>0.0393</v>
      </c>
      <c r="G96" s="242" t="s">
        <v>234</v>
      </c>
      <c r="H96" s="242" t="s">
        <v>235</v>
      </c>
      <c r="I96" s="242"/>
      <c r="J96" s="242" t="s">
        <v>137</v>
      </c>
      <c r="K96" s="242">
        <v>22.5</v>
      </c>
      <c r="L96" s="3" t="s">
        <v>235</v>
      </c>
      <c r="M96" s="3" t="s">
        <v>222</v>
      </c>
      <c r="N96" s="238" t="s">
        <v>276</v>
      </c>
      <c r="O96" s="238">
        <v>0.3915555555555556</v>
      </c>
      <c r="P96" s="238"/>
      <c r="Q96" s="3" t="s">
        <v>230</v>
      </c>
      <c r="R96" s="3" t="s">
        <v>235</v>
      </c>
    </row>
    <row r="97" ht="12.75" customHeight="1">
      <c r="A97" s="242" t="s">
        <v>309</v>
      </c>
      <c r="B97" s="242" t="s">
        <v>217</v>
      </c>
      <c r="C97" s="242">
        <v>0.0216</v>
      </c>
      <c r="D97" s="242" t="s">
        <v>234</v>
      </c>
      <c r="E97" s="242" t="s">
        <v>235</v>
      </c>
      <c r="F97" s="242">
        <v>0.0337</v>
      </c>
      <c r="G97" s="242" t="s">
        <v>234</v>
      </c>
      <c r="H97" s="242" t="s">
        <v>235</v>
      </c>
      <c r="I97" s="242"/>
      <c r="J97" s="242" t="s">
        <v>137</v>
      </c>
      <c r="K97" s="242">
        <v>22.5</v>
      </c>
      <c r="L97" s="3" t="s">
        <v>235</v>
      </c>
      <c r="M97" s="3" t="s">
        <v>222</v>
      </c>
      <c r="N97" s="238" t="s">
        <v>276</v>
      </c>
      <c r="O97" s="238">
        <v>0.3915555555555556</v>
      </c>
      <c r="P97" s="238"/>
      <c r="Q97" s="3" t="s">
        <v>230</v>
      </c>
      <c r="R97" s="3" t="s">
        <v>235</v>
      </c>
    </row>
    <row r="98" ht="12.75" customHeight="1">
      <c r="A98" s="242" t="s">
        <v>310</v>
      </c>
      <c r="B98" s="242" t="s">
        <v>217</v>
      </c>
      <c r="C98" s="242">
        <v>0.0178</v>
      </c>
      <c r="D98" s="242" t="s">
        <v>234</v>
      </c>
      <c r="E98" s="242" t="s">
        <v>235</v>
      </c>
      <c r="F98" s="242">
        <v>0.0273</v>
      </c>
      <c r="G98" s="242" t="s">
        <v>234</v>
      </c>
      <c r="H98" s="242" t="s">
        <v>235</v>
      </c>
      <c r="I98" s="242"/>
      <c r="J98" s="242" t="s">
        <v>137</v>
      </c>
      <c r="K98" s="242">
        <v>22.5</v>
      </c>
      <c r="L98" s="3" t="s">
        <v>235</v>
      </c>
      <c r="M98" s="3" t="s">
        <v>222</v>
      </c>
      <c r="N98" s="238" t="s">
        <v>276</v>
      </c>
      <c r="O98" s="238">
        <v>0.3915555555555556</v>
      </c>
      <c r="P98" s="238"/>
      <c r="Q98" s="3" t="s">
        <v>230</v>
      </c>
      <c r="R98" s="3" t="s">
        <v>235</v>
      </c>
    </row>
    <row r="99" ht="12.75" customHeight="1">
      <c r="A99" s="242" t="s">
        <v>311</v>
      </c>
      <c r="B99" s="242" t="s">
        <v>217</v>
      </c>
      <c r="C99" s="242">
        <v>0.011</v>
      </c>
      <c r="D99" s="242" t="s">
        <v>234</v>
      </c>
      <c r="E99" s="242" t="s">
        <v>235</v>
      </c>
      <c r="F99" s="242">
        <v>0.0158</v>
      </c>
      <c r="G99" s="242" t="s">
        <v>234</v>
      </c>
      <c r="H99" s="242" t="s">
        <v>235</v>
      </c>
      <c r="I99" s="242"/>
      <c r="J99" s="242" t="s">
        <v>137</v>
      </c>
      <c r="K99" s="242">
        <v>22.5</v>
      </c>
      <c r="L99" s="3" t="s">
        <v>235</v>
      </c>
      <c r="M99" s="3" t="s">
        <v>222</v>
      </c>
      <c r="N99" s="238" t="s">
        <v>276</v>
      </c>
      <c r="O99" s="238">
        <v>0.3915555555555556</v>
      </c>
      <c r="P99" s="238"/>
      <c r="Q99" s="3" t="s">
        <v>230</v>
      </c>
      <c r="R99" s="3" t="s">
        <v>235</v>
      </c>
    </row>
    <row r="100" ht="12.75" customHeight="1">
      <c r="A100" s="242" t="s">
        <v>312</v>
      </c>
      <c r="B100" s="242" t="s">
        <v>217</v>
      </c>
      <c r="C100" s="242">
        <v>0.0107</v>
      </c>
      <c r="D100" s="242" t="s">
        <v>234</v>
      </c>
      <c r="E100" s="242" t="s">
        <v>235</v>
      </c>
      <c r="F100" s="242">
        <v>0.0153</v>
      </c>
      <c r="G100" s="242" t="s">
        <v>234</v>
      </c>
      <c r="H100" s="242" t="s">
        <v>235</v>
      </c>
      <c r="I100" s="242"/>
      <c r="J100" s="242" t="s">
        <v>137</v>
      </c>
      <c r="K100" s="242">
        <v>22.5</v>
      </c>
      <c r="L100" s="3" t="s">
        <v>235</v>
      </c>
      <c r="M100" s="3" t="s">
        <v>222</v>
      </c>
      <c r="N100" s="238" t="s">
        <v>276</v>
      </c>
      <c r="O100" s="238">
        <v>0.3915555555555556</v>
      </c>
      <c r="P100" s="238"/>
      <c r="Q100" s="3" t="s">
        <v>230</v>
      </c>
      <c r="R100" s="3" t="s">
        <v>235</v>
      </c>
    </row>
    <row r="101" ht="12.75" customHeight="1">
      <c r="A101" s="242" t="s">
        <v>313</v>
      </c>
      <c r="B101" s="242" t="s">
        <v>217</v>
      </c>
      <c r="C101" s="242">
        <v>0.0114</v>
      </c>
      <c r="D101" s="242" t="s">
        <v>234</v>
      </c>
      <c r="E101" s="242" t="s">
        <v>235</v>
      </c>
      <c r="F101" s="242">
        <v>0.0135</v>
      </c>
      <c r="G101" s="242" t="s">
        <v>234</v>
      </c>
      <c r="H101" s="242" t="s">
        <v>235</v>
      </c>
      <c r="I101" s="242"/>
      <c r="J101" s="242" t="s">
        <v>137</v>
      </c>
      <c r="K101" s="242">
        <v>22.5</v>
      </c>
      <c r="L101" s="3" t="s">
        <v>235</v>
      </c>
      <c r="M101" s="3" t="s">
        <v>222</v>
      </c>
      <c r="N101" s="238" t="s">
        <v>276</v>
      </c>
      <c r="O101" s="238">
        <v>0.3915555555555556</v>
      </c>
      <c r="P101" s="238"/>
      <c r="Q101" s="3" t="s">
        <v>230</v>
      </c>
      <c r="R101" s="3" t="s">
        <v>235</v>
      </c>
    </row>
    <row r="102" ht="12.75" customHeight="1">
      <c r="A102" s="242" t="s">
        <v>314</v>
      </c>
      <c r="B102" s="242" t="s">
        <v>217</v>
      </c>
      <c r="C102" s="242">
        <v>0.0145</v>
      </c>
      <c r="D102" s="242" t="s">
        <v>234</v>
      </c>
      <c r="E102" s="242" t="s">
        <v>235</v>
      </c>
      <c r="F102" s="242">
        <v>0.0083</v>
      </c>
      <c r="G102" s="242" t="s">
        <v>234</v>
      </c>
      <c r="H102" s="242" t="s">
        <v>235</v>
      </c>
      <c r="I102" s="242"/>
      <c r="J102" s="242" t="s">
        <v>137</v>
      </c>
      <c r="K102" s="242">
        <v>22.5</v>
      </c>
      <c r="L102" s="3" t="s">
        <v>235</v>
      </c>
      <c r="M102" s="3" t="s">
        <v>222</v>
      </c>
      <c r="N102" s="238" t="s">
        <v>276</v>
      </c>
      <c r="O102" s="238">
        <v>0.3915555555555556</v>
      </c>
      <c r="P102" s="238"/>
      <c r="Q102" s="3" t="s">
        <v>230</v>
      </c>
      <c r="R102" s="3" t="s">
        <v>235</v>
      </c>
    </row>
    <row r="103" ht="12.75" customHeight="1">
      <c r="A103" s="242" t="s">
        <v>315</v>
      </c>
      <c r="B103" s="242" t="s">
        <v>217</v>
      </c>
      <c r="C103" s="242">
        <v>0.0147</v>
      </c>
      <c r="D103" s="242" t="s">
        <v>234</v>
      </c>
      <c r="E103" s="242" t="s">
        <v>235</v>
      </c>
      <c r="F103" s="242">
        <v>0.0079</v>
      </c>
      <c r="G103" s="242" t="s">
        <v>234</v>
      </c>
      <c r="H103" s="242" t="s">
        <v>235</v>
      </c>
      <c r="I103" s="242"/>
      <c r="J103" s="242" t="s">
        <v>137</v>
      </c>
      <c r="K103" s="242">
        <v>22.5</v>
      </c>
      <c r="L103" s="3" t="s">
        <v>235</v>
      </c>
      <c r="M103" s="3" t="s">
        <v>222</v>
      </c>
      <c r="N103" s="238" t="s">
        <v>276</v>
      </c>
      <c r="O103" s="238">
        <v>0.3915555555555556</v>
      </c>
      <c r="P103" s="238"/>
      <c r="Q103" s="3" t="s">
        <v>230</v>
      </c>
      <c r="R103" s="3" t="s">
        <v>235</v>
      </c>
    </row>
    <row r="104" ht="12.75" customHeight="1">
      <c r="A104" s="242" t="s">
        <v>316</v>
      </c>
      <c r="B104" s="242" t="s">
        <v>217</v>
      </c>
      <c r="C104" s="242">
        <v>6.0E-4</v>
      </c>
      <c r="D104" s="242" t="s">
        <v>234</v>
      </c>
      <c r="E104" s="242" t="s">
        <v>235</v>
      </c>
      <c r="F104" s="242">
        <v>0.0012</v>
      </c>
      <c r="G104" s="242" t="s">
        <v>234</v>
      </c>
      <c r="H104" s="242" t="s">
        <v>235</v>
      </c>
      <c r="I104" s="242"/>
      <c r="J104" s="242" t="s">
        <v>137</v>
      </c>
      <c r="K104" s="242">
        <v>22.5</v>
      </c>
      <c r="L104" s="3" t="s">
        <v>235</v>
      </c>
      <c r="M104" s="3" t="s">
        <v>222</v>
      </c>
      <c r="N104" s="238" t="s">
        <v>277</v>
      </c>
      <c r="O104" s="238">
        <v>0.45111111111111113</v>
      </c>
      <c r="P104" s="238"/>
      <c r="Q104" s="3" t="s">
        <v>230</v>
      </c>
      <c r="R104" s="3" t="s">
        <v>235</v>
      </c>
    </row>
    <row r="105" ht="12.75" customHeight="1">
      <c r="A105" s="242" t="s">
        <v>317</v>
      </c>
      <c r="B105" s="242" t="s">
        <v>217</v>
      </c>
      <c r="C105" s="242">
        <v>5.0E-4</v>
      </c>
      <c r="D105" s="242" t="s">
        <v>234</v>
      </c>
      <c r="E105" s="242" t="s">
        <v>235</v>
      </c>
      <c r="F105" s="242">
        <v>0.001</v>
      </c>
      <c r="G105" s="242" t="s">
        <v>234</v>
      </c>
      <c r="H105" s="242" t="s">
        <v>235</v>
      </c>
      <c r="I105" s="242"/>
      <c r="J105" s="242" t="s">
        <v>137</v>
      </c>
      <c r="K105" s="242">
        <v>22.5</v>
      </c>
      <c r="L105" s="3" t="s">
        <v>235</v>
      </c>
      <c r="M105" s="3" t="s">
        <v>222</v>
      </c>
      <c r="N105" s="238" t="s">
        <v>277</v>
      </c>
      <c r="O105" s="238">
        <v>0.45111111111111113</v>
      </c>
      <c r="P105" s="238"/>
      <c r="Q105" s="3" t="s">
        <v>230</v>
      </c>
      <c r="R105" s="3" t="s">
        <v>235</v>
      </c>
    </row>
    <row r="106" ht="12.75" customHeight="1">
      <c r="A106" s="242" t="s">
        <v>185</v>
      </c>
      <c r="B106" s="242" t="s">
        <v>217</v>
      </c>
      <c r="C106" s="242">
        <v>0.031</v>
      </c>
      <c r="D106" s="242" t="s">
        <v>234</v>
      </c>
      <c r="E106" s="242" t="s">
        <v>235</v>
      </c>
      <c r="F106" s="242">
        <v>0.032</v>
      </c>
      <c r="G106" s="242" t="s">
        <v>234</v>
      </c>
      <c r="H106" s="242" t="s">
        <v>235</v>
      </c>
      <c r="I106" s="242"/>
      <c r="J106" s="242" t="s">
        <v>137</v>
      </c>
      <c r="K106" s="242">
        <v>22.5</v>
      </c>
      <c r="L106" s="3" t="s">
        <v>235</v>
      </c>
      <c r="M106" s="3" t="s">
        <v>222</v>
      </c>
      <c r="N106" s="238"/>
      <c r="O106" s="238"/>
      <c r="P106" s="238"/>
      <c r="Q106" s="3"/>
      <c r="R106" s="3"/>
    </row>
    <row r="107" ht="12.75" customHeight="1">
      <c r="A107" s="242" t="s">
        <v>182</v>
      </c>
      <c r="B107" s="242" t="s">
        <v>217</v>
      </c>
      <c r="C107" s="242">
        <v>0.737</v>
      </c>
      <c r="D107" s="242" t="s">
        <v>234</v>
      </c>
      <c r="E107" s="242" t="s">
        <v>235</v>
      </c>
      <c r="F107" s="242">
        <v>0.05</v>
      </c>
      <c r="G107" s="242" t="s">
        <v>234</v>
      </c>
      <c r="H107" s="242" t="s">
        <v>235</v>
      </c>
      <c r="I107" s="242"/>
      <c r="J107" s="242" t="s">
        <v>137</v>
      </c>
      <c r="K107" s="242">
        <v>16.2</v>
      </c>
      <c r="L107" s="3" t="s">
        <v>235</v>
      </c>
      <c r="M107" s="3" t="s">
        <v>222</v>
      </c>
      <c r="N107" s="238" t="s">
        <v>280</v>
      </c>
      <c r="O107" s="238"/>
      <c r="P107" s="238"/>
      <c r="Q107" s="3"/>
      <c r="R107" s="3"/>
    </row>
    <row r="108" ht="12.75" customHeight="1">
      <c r="A108" s="242" t="s">
        <v>318</v>
      </c>
      <c r="B108" s="242" t="s">
        <v>217</v>
      </c>
      <c r="C108" s="242">
        <v>0.037</v>
      </c>
      <c r="D108" s="242" t="s">
        <v>234</v>
      </c>
      <c r="E108" s="242" t="s">
        <v>235</v>
      </c>
      <c r="F108" s="242">
        <v>0.067</v>
      </c>
      <c r="G108" s="242" t="s">
        <v>234</v>
      </c>
      <c r="H108" s="242" t="s">
        <v>235</v>
      </c>
      <c r="I108" s="242"/>
      <c r="J108" s="242" t="s">
        <v>137</v>
      </c>
      <c r="K108" s="242">
        <v>16.2</v>
      </c>
      <c r="L108" s="3" t="s">
        <v>235</v>
      </c>
      <c r="M108" s="3" t="s">
        <v>222</v>
      </c>
      <c r="N108" s="238" t="s">
        <v>279</v>
      </c>
      <c r="O108" s="238">
        <v>0.35740740740740745</v>
      </c>
      <c r="P108" s="238"/>
      <c r="Q108" s="3" t="s">
        <v>230</v>
      </c>
      <c r="R108" s="3" t="s">
        <v>235</v>
      </c>
    </row>
    <row r="109" ht="12.75" customHeight="1">
      <c r="A109" s="242" t="s">
        <v>319</v>
      </c>
      <c r="B109" s="242" t="s">
        <v>217</v>
      </c>
      <c r="C109" s="242">
        <v>0.055</v>
      </c>
      <c r="D109" s="242" t="s">
        <v>234</v>
      </c>
      <c r="E109" s="242" t="s">
        <v>235</v>
      </c>
      <c r="F109" s="242">
        <v>0.067</v>
      </c>
      <c r="G109" s="242" t="s">
        <v>234</v>
      </c>
      <c r="H109" s="242" t="s">
        <v>235</v>
      </c>
      <c r="I109" s="242"/>
      <c r="J109" s="242" t="s">
        <v>137</v>
      </c>
      <c r="K109" s="242">
        <v>16.2</v>
      </c>
      <c r="L109" s="3" t="s">
        <v>235</v>
      </c>
      <c r="M109" s="3" t="s">
        <v>222</v>
      </c>
      <c r="N109" s="238" t="s">
        <v>282</v>
      </c>
      <c r="O109" s="238"/>
      <c r="P109" s="238">
        <v>0.3432098765432099</v>
      </c>
      <c r="Q109" s="3" t="s">
        <v>230</v>
      </c>
      <c r="R109" s="3" t="s">
        <v>235</v>
      </c>
    </row>
    <row r="110" ht="12.75" customHeight="1">
      <c r="A110" s="242" t="s">
        <v>320</v>
      </c>
      <c r="B110" s="242" t="s">
        <v>217</v>
      </c>
      <c r="C110" s="242">
        <v>0.0813</v>
      </c>
      <c r="D110" s="242" t="s">
        <v>234</v>
      </c>
      <c r="E110" s="242" t="s">
        <v>235</v>
      </c>
      <c r="F110" s="242">
        <v>0.1035</v>
      </c>
      <c r="G110" s="242" t="s">
        <v>234</v>
      </c>
      <c r="H110" s="242" t="s">
        <v>235</v>
      </c>
      <c r="I110" s="242"/>
      <c r="J110" s="242" t="s">
        <v>137</v>
      </c>
      <c r="K110" s="242">
        <v>16.2</v>
      </c>
      <c r="L110" s="3" t="s">
        <v>235</v>
      </c>
      <c r="M110" s="3" t="s">
        <v>222</v>
      </c>
      <c r="N110" s="238" t="s">
        <v>276</v>
      </c>
      <c r="O110" s="238">
        <v>0.5438271604938272</v>
      </c>
      <c r="P110" s="238"/>
      <c r="Q110" s="3" t="s">
        <v>230</v>
      </c>
      <c r="R110" s="3" t="s">
        <v>235</v>
      </c>
    </row>
    <row r="111" ht="12.75" customHeight="1">
      <c r="A111" s="242" t="s">
        <v>321</v>
      </c>
      <c r="B111" s="242" t="s">
        <v>217</v>
      </c>
      <c r="C111" s="242">
        <v>0.0646</v>
      </c>
      <c r="D111" s="242" t="s">
        <v>234</v>
      </c>
      <c r="E111" s="242" t="s">
        <v>235</v>
      </c>
      <c r="F111" s="242">
        <v>0.0982</v>
      </c>
      <c r="G111" s="242" t="s">
        <v>234</v>
      </c>
      <c r="H111" s="242" t="s">
        <v>235</v>
      </c>
      <c r="I111" s="242"/>
      <c r="J111" s="242" t="s">
        <v>137</v>
      </c>
      <c r="K111" s="242">
        <v>16.2</v>
      </c>
      <c r="L111" s="3" t="s">
        <v>235</v>
      </c>
      <c r="M111" s="3" t="s">
        <v>222</v>
      </c>
      <c r="N111" s="238" t="s">
        <v>276</v>
      </c>
      <c r="O111" s="238">
        <v>0.5438271604938272</v>
      </c>
      <c r="P111" s="238"/>
      <c r="Q111" s="3" t="s">
        <v>230</v>
      </c>
      <c r="R111" s="3" t="s">
        <v>235</v>
      </c>
    </row>
    <row r="112" ht="12.75" customHeight="1">
      <c r="A112" s="242" t="s">
        <v>322</v>
      </c>
      <c r="B112" s="242" t="s">
        <v>217</v>
      </c>
      <c r="C112" s="242">
        <v>0.0517</v>
      </c>
      <c r="D112" s="242" t="s">
        <v>234</v>
      </c>
      <c r="E112" s="242" t="s">
        <v>235</v>
      </c>
      <c r="F112" s="242">
        <v>0.0908</v>
      </c>
      <c r="G112" s="242" t="s">
        <v>234</v>
      </c>
      <c r="H112" s="242" t="s">
        <v>235</v>
      </c>
      <c r="I112" s="242"/>
      <c r="J112" s="242" t="s">
        <v>137</v>
      </c>
      <c r="K112" s="242">
        <v>16.2</v>
      </c>
      <c r="L112" s="3" t="s">
        <v>235</v>
      </c>
      <c r="M112" s="3" t="s">
        <v>222</v>
      </c>
      <c r="N112" s="238" t="s">
        <v>276</v>
      </c>
      <c r="O112" s="238">
        <v>0.5438271604938272</v>
      </c>
      <c r="P112" s="238"/>
      <c r="Q112" s="3" t="s">
        <v>230</v>
      </c>
      <c r="R112" s="3" t="s">
        <v>235</v>
      </c>
    </row>
    <row r="113" ht="12.75" customHeight="1">
      <c r="A113" s="242" t="s">
        <v>323</v>
      </c>
      <c r="B113" s="242" t="s">
        <v>217</v>
      </c>
      <c r="C113" s="242">
        <v>0.0452</v>
      </c>
      <c r="D113" s="242" t="s">
        <v>234</v>
      </c>
      <c r="E113" s="242" t="s">
        <v>235</v>
      </c>
      <c r="F113" s="242">
        <v>0.0871</v>
      </c>
      <c r="G113" s="242" t="s">
        <v>234</v>
      </c>
      <c r="H113" s="242" t="s">
        <v>235</v>
      </c>
      <c r="I113" s="242"/>
      <c r="J113" s="242" t="s">
        <v>137</v>
      </c>
      <c r="K113" s="242">
        <v>16.2</v>
      </c>
      <c r="L113" s="3" t="s">
        <v>235</v>
      </c>
      <c r="M113" s="3" t="s">
        <v>222</v>
      </c>
      <c r="N113" s="238" t="s">
        <v>276</v>
      </c>
      <c r="O113" s="238">
        <v>0.5438271604938272</v>
      </c>
      <c r="P113" s="238"/>
      <c r="Q113" s="3" t="s">
        <v>230</v>
      </c>
      <c r="R113" s="3" t="s">
        <v>235</v>
      </c>
    </row>
    <row r="114" ht="12.75" customHeight="1">
      <c r="A114" s="242" t="s">
        <v>324</v>
      </c>
      <c r="B114" s="242" t="s">
        <v>217</v>
      </c>
      <c r="C114" s="242">
        <v>0.0452</v>
      </c>
      <c r="D114" s="242" t="s">
        <v>234</v>
      </c>
      <c r="E114" s="242" t="s">
        <v>235</v>
      </c>
      <c r="F114" s="242">
        <v>0.0871</v>
      </c>
      <c r="G114" s="242" t="s">
        <v>234</v>
      </c>
      <c r="H114" s="242" t="s">
        <v>235</v>
      </c>
      <c r="I114" s="242"/>
      <c r="J114" s="242" t="s">
        <v>137</v>
      </c>
      <c r="K114" s="242">
        <v>16.2</v>
      </c>
      <c r="L114" s="3" t="s">
        <v>235</v>
      </c>
      <c r="M114" s="3" t="s">
        <v>222</v>
      </c>
      <c r="N114" s="238" t="s">
        <v>276</v>
      </c>
      <c r="O114" s="238">
        <v>0.5438271604938272</v>
      </c>
      <c r="P114" s="238"/>
      <c r="Q114" s="3" t="s">
        <v>230</v>
      </c>
      <c r="R114" s="3" t="s">
        <v>235</v>
      </c>
    </row>
    <row r="115" ht="12.75" customHeight="1">
      <c r="A115" s="242" t="s">
        <v>325</v>
      </c>
      <c r="B115" s="242" t="s">
        <v>217</v>
      </c>
      <c r="C115" s="242">
        <v>0.0391</v>
      </c>
      <c r="D115" s="242" t="s">
        <v>234</v>
      </c>
      <c r="E115" s="242" t="s">
        <v>235</v>
      </c>
      <c r="F115" s="242">
        <v>0.0728</v>
      </c>
      <c r="G115" s="242" t="s">
        <v>234</v>
      </c>
      <c r="H115" s="242" t="s">
        <v>235</v>
      </c>
      <c r="I115" s="242"/>
      <c r="J115" s="242" t="s">
        <v>137</v>
      </c>
      <c r="K115" s="242">
        <v>16.2</v>
      </c>
      <c r="L115" s="3" t="s">
        <v>235</v>
      </c>
      <c r="M115" s="3" t="s">
        <v>222</v>
      </c>
      <c r="N115" s="238" t="s">
        <v>276</v>
      </c>
      <c r="O115" s="238">
        <v>0.5438271604938272</v>
      </c>
      <c r="P115" s="238"/>
      <c r="Q115" s="3" t="s">
        <v>230</v>
      </c>
      <c r="R115" s="3" t="s">
        <v>235</v>
      </c>
    </row>
    <row r="116" ht="12.75" customHeight="1">
      <c r="A116" s="242" t="s">
        <v>326</v>
      </c>
      <c r="B116" s="242" t="s">
        <v>217</v>
      </c>
      <c r="C116" s="242">
        <v>0.0321</v>
      </c>
      <c r="D116" s="242" t="s">
        <v>234</v>
      </c>
      <c r="E116" s="242" t="s">
        <v>235</v>
      </c>
      <c r="F116" s="242">
        <v>0.0564</v>
      </c>
      <c r="G116" s="242" t="s">
        <v>234</v>
      </c>
      <c r="H116" s="242" t="s">
        <v>235</v>
      </c>
      <c r="I116" s="242"/>
      <c r="J116" s="242" t="s">
        <v>137</v>
      </c>
      <c r="K116" s="242">
        <v>16.2</v>
      </c>
      <c r="L116" s="3" t="s">
        <v>235</v>
      </c>
      <c r="M116" s="3" t="s">
        <v>222</v>
      </c>
      <c r="N116" s="238" t="s">
        <v>276</v>
      </c>
      <c r="O116" s="238">
        <v>0.5438271604938272</v>
      </c>
      <c r="P116" s="238"/>
      <c r="Q116" s="3" t="s">
        <v>230</v>
      </c>
      <c r="R116" s="3" t="s">
        <v>235</v>
      </c>
    </row>
    <row r="117" ht="12.75" customHeight="1">
      <c r="A117" s="242" t="s">
        <v>327</v>
      </c>
      <c r="B117" s="242" t="s">
        <v>217</v>
      </c>
      <c r="C117" s="242">
        <v>0.0346</v>
      </c>
      <c r="D117" s="242" t="s">
        <v>234</v>
      </c>
      <c r="E117" s="242" t="s">
        <v>235</v>
      </c>
      <c r="F117" s="242">
        <v>0.0621</v>
      </c>
      <c r="G117" s="242" t="s">
        <v>234</v>
      </c>
      <c r="H117" s="242" t="s">
        <v>235</v>
      </c>
      <c r="I117" s="242"/>
      <c r="J117" s="242" t="s">
        <v>137</v>
      </c>
      <c r="K117" s="242">
        <v>16.2</v>
      </c>
      <c r="L117" s="3" t="s">
        <v>235</v>
      </c>
      <c r="M117" s="3" t="s">
        <v>222</v>
      </c>
      <c r="N117" s="238" t="s">
        <v>276</v>
      </c>
      <c r="O117" s="238">
        <v>0.5438271604938272</v>
      </c>
      <c r="P117" s="238"/>
      <c r="Q117" s="3" t="s">
        <v>230</v>
      </c>
      <c r="R117" s="3" t="s">
        <v>235</v>
      </c>
    </row>
    <row r="118" ht="12.75" customHeight="1">
      <c r="A118" s="242" t="s">
        <v>328</v>
      </c>
      <c r="B118" s="242" t="s">
        <v>217</v>
      </c>
      <c r="C118" s="242">
        <v>0.0151</v>
      </c>
      <c r="D118" s="242" t="s">
        <v>234</v>
      </c>
      <c r="E118" s="242" t="s">
        <v>235</v>
      </c>
      <c r="F118" s="242">
        <v>0.0164</v>
      </c>
      <c r="G118" s="242" t="s">
        <v>234</v>
      </c>
      <c r="H118" s="242" t="s">
        <v>235</v>
      </c>
      <c r="I118" s="242"/>
      <c r="J118" s="242" t="s">
        <v>137</v>
      </c>
      <c r="K118" s="242">
        <v>16.2</v>
      </c>
      <c r="L118" s="3" t="s">
        <v>235</v>
      </c>
      <c r="M118" s="3" t="s">
        <v>222</v>
      </c>
      <c r="N118" s="238" t="s">
        <v>276</v>
      </c>
      <c r="O118" s="238">
        <v>0.5438271604938272</v>
      </c>
      <c r="P118" s="238"/>
      <c r="Q118" s="3" t="s">
        <v>230</v>
      </c>
      <c r="R118" s="3" t="s">
        <v>235</v>
      </c>
    </row>
    <row r="119" ht="12.75" customHeight="1">
      <c r="A119" s="242" t="s">
        <v>329</v>
      </c>
      <c r="B119" s="242" t="s">
        <v>217</v>
      </c>
      <c r="C119" s="242">
        <v>0.0178</v>
      </c>
      <c r="D119" s="242" t="s">
        <v>234</v>
      </c>
      <c r="E119" s="242" t="s">
        <v>235</v>
      </c>
      <c r="F119" s="242">
        <v>0.0228</v>
      </c>
      <c r="G119" s="242" t="s">
        <v>234</v>
      </c>
      <c r="H119" s="242" t="s">
        <v>235</v>
      </c>
      <c r="I119" s="242"/>
      <c r="J119" s="242" t="s">
        <v>137</v>
      </c>
      <c r="K119" s="242">
        <v>16.2</v>
      </c>
      <c r="L119" s="3" t="s">
        <v>235</v>
      </c>
      <c r="M119" s="3" t="s">
        <v>222</v>
      </c>
      <c r="N119" s="238" t="s">
        <v>276</v>
      </c>
      <c r="O119" s="238">
        <v>0.5438271604938272</v>
      </c>
      <c r="P119" s="238"/>
      <c r="Q119" s="3" t="s">
        <v>230</v>
      </c>
      <c r="R119" s="3" t="s">
        <v>235</v>
      </c>
    </row>
    <row r="120" ht="12.75" customHeight="1">
      <c r="A120" s="242" t="s">
        <v>330</v>
      </c>
      <c r="B120" s="242" t="s">
        <v>217</v>
      </c>
      <c r="C120" s="242">
        <v>0.0155</v>
      </c>
      <c r="D120" s="242" t="s">
        <v>234</v>
      </c>
      <c r="E120" s="242" t="s">
        <v>235</v>
      </c>
      <c r="F120" s="242">
        <v>0.0114</v>
      </c>
      <c r="G120" s="242" t="s">
        <v>234</v>
      </c>
      <c r="H120" s="242" t="s">
        <v>235</v>
      </c>
      <c r="I120" s="242"/>
      <c r="J120" s="242" t="s">
        <v>137</v>
      </c>
      <c r="K120" s="242">
        <v>16.2</v>
      </c>
      <c r="L120" s="3" t="s">
        <v>235</v>
      </c>
      <c r="M120" s="3" t="s">
        <v>222</v>
      </c>
      <c r="N120" s="238" t="s">
        <v>276</v>
      </c>
      <c r="O120" s="238">
        <v>0.5438271604938272</v>
      </c>
      <c r="P120" s="238"/>
      <c r="Q120" s="3" t="s">
        <v>230</v>
      </c>
      <c r="R120" s="3" t="s">
        <v>235</v>
      </c>
    </row>
    <row r="121" ht="12.75" customHeight="1">
      <c r="A121" s="242" t="s">
        <v>331</v>
      </c>
      <c r="B121" s="242" t="s">
        <v>217</v>
      </c>
      <c r="C121" s="242">
        <v>0.0152</v>
      </c>
      <c r="D121" s="242" t="s">
        <v>234</v>
      </c>
      <c r="E121" s="242" t="s">
        <v>235</v>
      </c>
      <c r="F121" s="242">
        <v>0.0132</v>
      </c>
      <c r="G121" s="242" t="s">
        <v>234</v>
      </c>
      <c r="H121" s="242" t="s">
        <v>235</v>
      </c>
      <c r="I121" s="242"/>
      <c r="J121" s="242" t="s">
        <v>137</v>
      </c>
      <c r="K121" s="242">
        <v>16.2</v>
      </c>
      <c r="L121" s="3" t="s">
        <v>235</v>
      </c>
      <c r="M121" s="3" t="s">
        <v>222</v>
      </c>
      <c r="N121" s="238" t="s">
        <v>276</v>
      </c>
      <c r="O121" s="238">
        <v>0.5438271604938272</v>
      </c>
      <c r="P121" s="238"/>
      <c r="Q121" s="3" t="s">
        <v>230</v>
      </c>
      <c r="R121" s="3" t="s">
        <v>235</v>
      </c>
    </row>
    <row r="122" ht="12.75" customHeight="1">
      <c r="A122" s="242" t="s">
        <v>332</v>
      </c>
      <c r="B122" s="242" t="s">
        <v>217</v>
      </c>
      <c r="C122" s="242">
        <v>0.0157</v>
      </c>
      <c r="D122" s="242" t="s">
        <v>234</v>
      </c>
      <c r="E122" s="242" t="s">
        <v>235</v>
      </c>
      <c r="F122" s="242">
        <v>0.0101</v>
      </c>
      <c r="G122" s="242" t="s">
        <v>234</v>
      </c>
      <c r="H122" s="242" t="s">
        <v>235</v>
      </c>
      <c r="I122" s="242"/>
      <c r="J122" s="242" t="s">
        <v>137</v>
      </c>
      <c r="K122" s="242">
        <v>16.2</v>
      </c>
      <c r="L122" s="3" t="s">
        <v>235</v>
      </c>
      <c r="M122" s="3" t="s">
        <v>222</v>
      </c>
      <c r="N122" s="238" t="s">
        <v>276</v>
      </c>
      <c r="O122" s="238">
        <v>0.5438271604938272</v>
      </c>
      <c r="P122" s="238"/>
      <c r="Q122" s="3" t="s">
        <v>230</v>
      </c>
      <c r="R122" s="3" t="s">
        <v>235</v>
      </c>
    </row>
    <row r="123" ht="12.75" customHeight="1">
      <c r="A123" s="242" t="s">
        <v>333</v>
      </c>
      <c r="B123" s="242" t="s">
        <v>217</v>
      </c>
      <c r="C123" s="242">
        <v>0.0011</v>
      </c>
      <c r="D123" s="242" t="s">
        <v>234</v>
      </c>
      <c r="E123" s="242" t="s">
        <v>235</v>
      </c>
      <c r="F123" s="242">
        <v>0.0017</v>
      </c>
      <c r="G123" s="242" t="s">
        <v>234</v>
      </c>
      <c r="H123" s="242" t="s">
        <v>235</v>
      </c>
      <c r="I123" s="242"/>
      <c r="J123" s="242" t="s">
        <v>137</v>
      </c>
      <c r="K123" s="242">
        <v>16.2</v>
      </c>
      <c r="L123" s="3" t="s">
        <v>235</v>
      </c>
      <c r="M123" s="3" t="s">
        <v>222</v>
      </c>
      <c r="N123" s="238" t="s">
        <v>277</v>
      </c>
      <c r="O123" s="238">
        <v>0.6265432098765432</v>
      </c>
      <c r="P123" s="238"/>
      <c r="Q123" s="3" t="s">
        <v>230</v>
      </c>
      <c r="R123" s="3" t="s">
        <v>235</v>
      </c>
    </row>
    <row r="124" ht="12.75" customHeight="1">
      <c r="A124" s="242" t="s">
        <v>334</v>
      </c>
      <c r="B124" s="242" t="s">
        <v>217</v>
      </c>
      <c r="C124" s="242">
        <v>9.0E-4</v>
      </c>
      <c r="D124" s="242" t="s">
        <v>234</v>
      </c>
      <c r="E124" s="242" t="s">
        <v>235</v>
      </c>
      <c r="F124" s="242">
        <v>0.0014</v>
      </c>
      <c r="G124" s="242" t="s">
        <v>234</v>
      </c>
      <c r="H124" s="242" t="s">
        <v>235</v>
      </c>
      <c r="I124" s="242"/>
      <c r="J124" s="242" t="s">
        <v>137</v>
      </c>
      <c r="K124" s="242">
        <v>16.2</v>
      </c>
      <c r="L124" s="3" t="s">
        <v>235</v>
      </c>
      <c r="M124" s="3" t="s">
        <v>222</v>
      </c>
      <c r="N124" s="238" t="s">
        <v>277</v>
      </c>
      <c r="O124" s="238">
        <v>0.6265432098765432</v>
      </c>
      <c r="P124" s="238"/>
      <c r="Q124" s="3" t="s">
        <v>230</v>
      </c>
      <c r="R124" s="3" t="s">
        <v>235</v>
      </c>
    </row>
    <row r="125" ht="12.75" customHeight="1">
      <c r="A125" s="242" t="s">
        <v>335</v>
      </c>
      <c r="B125" s="242" t="s">
        <v>217</v>
      </c>
      <c r="C125" s="242">
        <v>0.001</v>
      </c>
      <c r="D125" s="242" t="s">
        <v>234</v>
      </c>
      <c r="E125" s="242" t="s">
        <v>235</v>
      </c>
      <c r="F125" s="242">
        <v>0.0015</v>
      </c>
      <c r="G125" s="242" t="s">
        <v>234</v>
      </c>
      <c r="H125" s="242" t="s">
        <v>235</v>
      </c>
      <c r="I125" s="242"/>
      <c r="J125" s="242" t="s">
        <v>137</v>
      </c>
      <c r="K125" s="242">
        <v>16.2</v>
      </c>
      <c r="L125" s="3" t="s">
        <v>235</v>
      </c>
      <c r="M125" s="3" t="s">
        <v>222</v>
      </c>
      <c r="N125" s="238" t="s">
        <v>277</v>
      </c>
      <c r="O125" s="238">
        <v>0.6265432098765432</v>
      </c>
      <c r="P125" s="238"/>
      <c r="Q125" s="3" t="s">
        <v>230</v>
      </c>
      <c r="R125" s="3" t="s">
        <v>235</v>
      </c>
    </row>
    <row r="126" ht="12.75" customHeight="1">
      <c r="A126" s="242" t="s">
        <v>187</v>
      </c>
      <c r="B126" s="242" t="s">
        <v>217</v>
      </c>
      <c r="C126" s="242">
        <v>0.036</v>
      </c>
      <c r="D126" s="242" t="s">
        <v>234</v>
      </c>
      <c r="E126" s="242" t="s">
        <v>235</v>
      </c>
      <c r="F126" s="242">
        <v>0.047</v>
      </c>
      <c r="G126" s="242" t="s">
        <v>234</v>
      </c>
      <c r="H126" s="242" t="s">
        <v>235</v>
      </c>
      <c r="I126" s="242"/>
      <c r="J126" s="242" t="s">
        <v>137</v>
      </c>
      <c r="K126" s="242">
        <v>16.2</v>
      </c>
      <c r="L126" s="3" t="s">
        <v>235</v>
      </c>
      <c r="M126" s="3" t="s">
        <v>222</v>
      </c>
      <c r="N126" s="238"/>
      <c r="O126" s="238"/>
      <c r="P126" s="238"/>
      <c r="Q126" s="3"/>
      <c r="R126" s="3"/>
    </row>
    <row r="127" ht="12.75" customHeight="1">
      <c r="A127" s="242" t="s">
        <v>336</v>
      </c>
      <c r="B127" s="242" t="s">
        <v>217</v>
      </c>
      <c r="C127" s="242">
        <v>0.409</v>
      </c>
      <c r="D127" s="242" t="s">
        <v>234</v>
      </c>
      <c r="E127" s="242" t="s">
        <v>235</v>
      </c>
      <c r="F127" s="242">
        <v>0.0515</v>
      </c>
      <c r="G127" s="242" t="s">
        <v>234</v>
      </c>
      <c r="H127" s="242" t="s">
        <v>235</v>
      </c>
      <c r="I127" s="242"/>
      <c r="J127" s="242" t="s">
        <v>137</v>
      </c>
      <c r="K127" s="242">
        <v>8.8</v>
      </c>
      <c r="L127" s="3" t="s">
        <v>235</v>
      </c>
      <c r="M127" s="3" t="s">
        <v>222</v>
      </c>
      <c r="N127" s="238" t="s">
        <v>276</v>
      </c>
      <c r="O127" s="238">
        <v>1.0011363636363637</v>
      </c>
      <c r="P127" s="238"/>
      <c r="Q127" s="3" t="s">
        <v>230</v>
      </c>
      <c r="R127" s="3" t="s">
        <v>235</v>
      </c>
    </row>
    <row r="128" ht="12.75" customHeight="1">
      <c r="A128" s="242" t="s">
        <v>337</v>
      </c>
      <c r="B128" s="242" t="s">
        <v>217</v>
      </c>
      <c r="C128" s="242">
        <v>0.3675</v>
      </c>
      <c r="D128" s="242" t="s">
        <v>234</v>
      </c>
      <c r="E128" s="242" t="s">
        <v>235</v>
      </c>
      <c r="F128" s="242">
        <v>0.0849</v>
      </c>
      <c r="G128" s="242" t="s">
        <v>234</v>
      </c>
      <c r="H128" s="242" t="s">
        <v>235</v>
      </c>
      <c r="I128" s="242"/>
      <c r="J128" s="242" t="s">
        <v>137</v>
      </c>
      <c r="K128" s="242">
        <v>8.8</v>
      </c>
      <c r="L128" s="3" t="s">
        <v>235</v>
      </c>
      <c r="M128" s="3" t="s">
        <v>222</v>
      </c>
      <c r="N128" s="238" t="s">
        <v>276</v>
      </c>
      <c r="O128" s="238">
        <v>1.0011363636363637</v>
      </c>
      <c r="P128" s="238"/>
      <c r="Q128" s="3" t="s">
        <v>230</v>
      </c>
      <c r="R128" s="3" t="s">
        <v>235</v>
      </c>
    </row>
    <row r="129" ht="12.75" customHeight="1">
      <c r="A129" s="242" t="s">
        <v>338</v>
      </c>
      <c r="B129" s="242" t="s">
        <v>217</v>
      </c>
      <c r="C129" s="242">
        <v>0.3492</v>
      </c>
      <c r="D129" s="242" t="s">
        <v>234</v>
      </c>
      <c r="E129" s="242" t="s">
        <v>235</v>
      </c>
      <c r="F129" s="242">
        <v>0.0933</v>
      </c>
      <c r="G129" s="242" t="s">
        <v>234</v>
      </c>
      <c r="H129" s="242" t="s">
        <v>235</v>
      </c>
      <c r="I129" s="242"/>
      <c r="J129" s="242" t="s">
        <v>137</v>
      </c>
      <c r="K129" s="242">
        <v>8.8</v>
      </c>
      <c r="L129" s="3" t="s">
        <v>235</v>
      </c>
      <c r="M129" s="3" t="s">
        <v>222</v>
      </c>
      <c r="N129" s="238" t="s">
        <v>276</v>
      </c>
      <c r="O129" s="238">
        <v>1.0011363636363637</v>
      </c>
      <c r="P129" s="238"/>
      <c r="Q129" s="3" t="s">
        <v>230</v>
      </c>
      <c r="R129" s="3" t="s">
        <v>235</v>
      </c>
    </row>
    <row r="130" ht="12.75" customHeight="1">
      <c r="A130" s="242" t="s">
        <v>339</v>
      </c>
      <c r="B130" s="242" t="s">
        <v>217</v>
      </c>
      <c r="C130" s="242">
        <v>0.3246</v>
      </c>
      <c r="D130" s="242" t="s">
        <v>234</v>
      </c>
      <c r="E130" s="242" t="s">
        <v>235</v>
      </c>
      <c r="F130" s="242">
        <v>0.1142</v>
      </c>
      <c r="G130" s="242" t="s">
        <v>234</v>
      </c>
      <c r="H130" s="242" t="s">
        <v>235</v>
      </c>
      <c r="I130" s="242"/>
      <c r="J130" s="242" t="s">
        <v>137</v>
      </c>
      <c r="K130" s="242">
        <v>8.8</v>
      </c>
      <c r="L130" s="3" t="s">
        <v>235</v>
      </c>
      <c r="M130" s="3" t="s">
        <v>222</v>
      </c>
      <c r="N130" s="238" t="s">
        <v>276</v>
      </c>
      <c r="O130" s="238">
        <v>1.0011363636363637</v>
      </c>
      <c r="P130" s="238"/>
      <c r="Q130" s="3" t="s">
        <v>230</v>
      </c>
      <c r="R130" s="3" t="s">
        <v>235</v>
      </c>
    </row>
    <row r="131" ht="12.75" customHeight="1">
      <c r="A131" s="242" t="s">
        <v>340</v>
      </c>
      <c r="B131" s="242" t="s">
        <v>217</v>
      </c>
      <c r="C131" s="242">
        <v>0.1278</v>
      </c>
      <c r="D131" s="242" t="s">
        <v>234</v>
      </c>
      <c r="E131" s="242" t="s">
        <v>235</v>
      </c>
      <c r="F131" s="242">
        <v>0.168</v>
      </c>
      <c r="G131" s="242" t="s">
        <v>234</v>
      </c>
      <c r="H131" s="242" t="s">
        <v>235</v>
      </c>
      <c r="I131" s="242"/>
      <c r="J131" s="242" t="s">
        <v>137</v>
      </c>
      <c r="K131" s="242">
        <v>8.8</v>
      </c>
      <c r="L131" s="3" t="s">
        <v>235</v>
      </c>
      <c r="M131" s="3" t="s">
        <v>222</v>
      </c>
      <c r="N131" s="238" t="s">
        <v>276</v>
      </c>
      <c r="O131" s="238">
        <v>1.0011363636363637</v>
      </c>
      <c r="P131" s="238"/>
      <c r="Q131" s="3" t="s">
        <v>230</v>
      </c>
      <c r="R131" s="3" t="s">
        <v>235</v>
      </c>
    </row>
    <row r="132" ht="12.75" customHeight="1">
      <c r="A132" s="242" t="s">
        <v>341</v>
      </c>
      <c r="B132" s="242" t="s">
        <v>217</v>
      </c>
      <c r="C132" s="242">
        <v>0.0924</v>
      </c>
      <c r="D132" s="242" t="s">
        <v>234</v>
      </c>
      <c r="E132" s="242" t="s">
        <v>235</v>
      </c>
      <c r="F132" s="242">
        <v>0.1726</v>
      </c>
      <c r="G132" s="242" t="s">
        <v>234</v>
      </c>
      <c r="H132" s="242" t="s">
        <v>235</v>
      </c>
      <c r="I132" s="242"/>
      <c r="J132" s="242" t="s">
        <v>137</v>
      </c>
      <c r="K132" s="242">
        <v>8.8</v>
      </c>
      <c r="L132" s="3" t="s">
        <v>235</v>
      </c>
      <c r="M132" s="3" t="s">
        <v>222</v>
      </c>
      <c r="N132" s="238" t="s">
        <v>276</v>
      </c>
      <c r="O132" s="238">
        <v>1.0011363636363637</v>
      </c>
      <c r="P132" s="238"/>
      <c r="Q132" s="3" t="s">
        <v>230</v>
      </c>
      <c r="R132" s="3" t="s">
        <v>235</v>
      </c>
    </row>
    <row r="133" ht="12.75" customHeight="1">
      <c r="A133" s="242" t="s">
        <v>342</v>
      </c>
      <c r="B133" s="242" t="s">
        <v>217</v>
      </c>
      <c r="C133" s="242">
        <v>0.0641</v>
      </c>
      <c r="D133" s="242" t="s">
        <v>234</v>
      </c>
      <c r="E133" s="242" t="s">
        <v>235</v>
      </c>
      <c r="F133" s="242">
        <v>0.1693</v>
      </c>
      <c r="G133" s="242" t="s">
        <v>234</v>
      </c>
      <c r="H133" s="242" t="s">
        <v>235</v>
      </c>
      <c r="I133" s="242"/>
      <c r="J133" s="242" t="s">
        <v>137</v>
      </c>
      <c r="K133" s="242">
        <v>8.8</v>
      </c>
      <c r="L133" s="3" t="s">
        <v>235</v>
      </c>
      <c r="M133" s="3" t="s">
        <v>222</v>
      </c>
      <c r="N133" s="238" t="s">
        <v>276</v>
      </c>
      <c r="O133" s="238">
        <v>1.0011363636363637</v>
      </c>
      <c r="P133" s="238"/>
      <c r="Q133" s="3" t="s">
        <v>230</v>
      </c>
      <c r="R133" s="3" t="s">
        <v>235</v>
      </c>
    </row>
    <row r="134" ht="12.75" customHeight="1">
      <c r="A134" s="242" t="s">
        <v>343</v>
      </c>
      <c r="B134" s="242" t="s">
        <v>217</v>
      </c>
      <c r="C134" s="242">
        <v>0.0578</v>
      </c>
      <c r="D134" s="242" t="s">
        <v>234</v>
      </c>
      <c r="E134" s="242" t="s">
        <v>235</v>
      </c>
      <c r="F134" s="242">
        <v>0.1435</v>
      </c>
      <c r="G134" s="242" t="s">
        <v>234</v>
      </c>
      <c r="H134" s="242" t="s">
        <v>235</v>
      </c>
      <c r="I134" s="242"/>
      <c r="J134" s="242" t="s">
        <v>137</v>
      </c>
      <c r="K134" s="242">
        <v>8.8</v>
      </c>
      <c r="L134" s="3" t="s">
        <v>235</v>
      </c>
      <c r="M134" s="3" t="s">
        <v>222</v>
      </c>
      <c r="N134" s="238" t="s">
        <v>276</v>
      </c>
      <c r="O134" s="238">
        <v>1.0011363636363637</v>
      </c>
      <c r="P134" s="238"/>
      <c r="Q134" s="3" t="s">
        <v>230</v>
      </c>
      <c r="R134" s="3" t="s">
        <v>235</v>
      </c>
    </row>
    <row r="135" ht="12.75" customHeight="1">
      <c r="A135" s="242" t="s">
        <v>344</v>
      </c>
      <c r="B135" s="242" t="s">
        <v>217</v>
      </c>
      <c r="C135" s="242">
        <v>0.0493</v>
      </c>
      <c r="D135" s="242" t="s">
        <v>234</v>
      </c>
      <c r="E135" s="242" t="s">
        <v>235</v>
      </c>
      <c r="F135" s="242">
        <v>0.1092</v>
      </c>
      <c r="G135" s="242" t="s">
        <v>234</v>
      </c>
      <c r="H135" s="242" t="s">
        <v>235</v>
      </c>
      <c r="I135" s="242"/>
      <c r="J135" s="242" t="s">
        <v>137</v>
      </c>
      <c r="K135" s="242">
        <v>8.8</v>
      </c>
      <c r="L135" s="3" t="s">
        <v>235</v>
      </c>
      <c r="M135" s="3" t="s">
        <v>222</v>
      </c>
      <c r="N135" s="238" t="s">
        <v>276</v>
      </c>
      <c r="O135" s="238">
        <v>1.0011363636363637</v>
      </c>
      <c r="P135" s="238"/>
      <c r="Q135" s="3" t="s">
        <v>230</v>
      </c>
      <c r="R135" s="3" t="s">
        <v>235</v>
      </c>
    </row>
    <row r="136" ht="12.75" customHeight="1">
      <c r="A136" s="242" t="s">
        <v>345</v>
      </c>
      <c r="B136" s="242" t="s">
        <v>217</v>
      </c>
      <c r="C136" s="242">
        <v>0.0528</v>
      </c>
      <c r="D136" s="242" t="s">
        <v>234</v>
      </c>
      <c r="E136" s="242" t="s">
        <v>235</v>
      </c>
      <c r="F136" s="242">
        <v>0.1235</v>
      </c>
      <c r="G136" s="242" t="s">
        <v>234</v>
      </c>
      <c r="H136" s="242" t="s">
        <v>235</v>
      </c>
      <c r="I136" s="242"/>
      <c r="J136" s="242" t="s">
        <v>137</v>
      </c>
      <c r="K136" s="242">
        <v>8.8</v>
      </c>
      <c r="L136" s="3" t="s">
        <v>235</v>
      </c>
      <c r="M136" s="3" t="s">
        <v>222</v>
      </c>
      <c r="N136" s="238" t="s">
        <v>276</v>
      </c>
      <c r="O136" s="238">
        <v>1.0011363636363637</v>
      </c>
      <c r="P136" s="238"/>
      <c r="Q136" s="3" t="s">
        <v>230</v>
      </c>
      <c r="R136" s="3" t="s">
        <v>235</v>
      </c>
    </row>
    <row r="137" ht="12.75" customHeight="1">
      <c r="A137" s="242" t="s">
        <v>346</v>
      </c>
      <c r="B137" s="242" t="s">
        <v>217</v>
      </c>
      <c r="C137" s="242">
        <v>0.0546</v>
      </c>
      <c r="D137" s="242" t="s">
        <v>234</v>
      </c>
      <c r="E137" s="242" t="s">
        <v>235</v>
      </c>
      <c r="F137" s="242">
        <v>0.1307</v>
      </c>
      <c r="G137" s="242" t="s">
        <v>234</v>
      </c>
      <c r="H137" s="242" t="s">
        <v>235</v>
      </c>
      <c r="I137" s="242"/>
      <c r="J137" s="242" t="s">
        <v>137</v>
      </c>
      <c r="K137" s="242">
        <v>8.8</v>
      </c>
      <c r="L137" s="3" t="s">
        <v>235</v>
      </c>
      <c r="M137" s="3" t="s">
        <v>222</v>
      </c>
      <c r="N137" s="238" t="s">
        <v>276</v>
      </c>
      <c r="O137" s="238">
        <v>1.0011363636363637</v>
      </c>
      <c r="P137" s="238"/>
      <c r="Q137" s="3" t="s">
        <v>230</v>
      </c>
      <c r="R137" s="3" t="s">
        <v>235</v>
      </c>
    </row>
    <row r="138" ht="12.75" customHeight="1">
      <c r="A138" s="242" t="s">
        <v>347</v>
      </c>
      <c r="B138" s="242" t="s">
        <v>217</v>
      </c>
      <c r="C138" s="242">
        <v>0.0533</v>
      </c>
      <c r="D138" s="242" t="s">
        <v>234</v>
      </c>
      <c r="E138" s="242" t="s">
        <v>235</v>
      </c>
      <c r="F138" s="242">
        <v>0.124</v>
      </c>
      <c r="G138" s="242" t="s">
        <v>234</v>
      </c>
      <c r="H138" s="242" t="s">
        <v>235</v>
      </c>
      <c r="I138" s="242"/>
      <c r="J138" s="242" t="s">
        <v>137</v>
      </c>
      <c r="K138" s="242">
        <v>8.8</v>
      </c>
      <c r="L138" s="3" t="s">
        <v>235</v>
      </c>
      <c r="M138" s="3" t="s">
        <v>222</v>
      </c>
      <c r="N138" s="238" t="s">
        <v>276</v>
      </c>
      <c r="O138" s="238">
        <v>1.0011363636363637</v>
      </c>
      <c r="P138" s="238"/>
      <c r="Q138" s="3" t="s">
        <v>230</v>
      </c>
      <c r="R138" s="3" t="s">
        <v>235</v>
      </c>
    </row>
    <row r="139" ht="12.75" customHeight="1">
      <c r="A139" s="242" t="s">
        <v>348</v>
      </c>
      <c r="B139" s="242" t="s">
        <v>217</v>
      </c>
      <c r="C139" s="242">
        <v>0.0341</v>
      </c>
      <c r="D139" s="242" t="s">
        <v>234</v>
      </c>
      <c r="E139" s="242" t="s">
        <v>235</v>
      </c>
      <c r="F139" s="242">
        <v>0.0285</v>
      </c>
      <c r="G139" s="242" t="s">
        <v>234</v>
      </c>
      <c r="H139" s="242" t="s">
        <v>235</v>
      </c>
      <c r="I139" s="242"/>
      <c r="J139" s="242" t="s">
        <v>137</v>
      </c>
      <c r="K139" s="242">
        <v>8.8</v>
      </c>
      <c r="L139" s="3" t="s">
        <v>235</v>
      </c>
      <c r="M139" s="3" t="s">
        <v>222</v>
      </c>
      <c r="N139" s="238" t="s">
        <v>276</v>
      </c>
      <c r="O139" s="238">
        <v>1.0011363636363637</v>
      </c>
      <c r="P139" s="238"/>
      <c r="Q139" s="3" t="s">
        <v>230</v>
      </c>
      <c r="R139" s="3" t="s">
        <v>235</v>
      </c>
    </row>
    <row r="140" ht="12.75" customHeight="1">
      <c r="A140" s="242" t="s">
        <v>349</v>
      </c>
      <c r="B140" s="242" t="s">
        <v>217</v>
      </c>
      <c r="C140" s="242">
        <v>0.0326</v>
      </c>
      <c r="D140" s="242" t="s">
        <v>234</v>
      </c>
      <c r="E140" s="242" t="s">
        <v>235</v>
      </c>
      <c r="F140" s="242">
        <v>0.0177</v>
      </c>
      <c r="G140" s="242" t="s">
        <v>234</v>
      </c>
      <c r="H140" s="242" t="s">
        <v>235</v>
      </c>
      <c r="I140" s="242"/>
      <c r="J140" s="242" t="s">
        <v>137</v>
      </c>
      <c r="K140" s="242">
        <v>8.8</v>
      </c>
      <c r="L140" s="3" t="s">
        <v>235</v>
      </c>
      <c r="M140" s="3" t="s">
        <v>222</v>
      </c>
      <c r="N140" s="238" t="s">
        <v>276</v>
      </c>
      <c r="O140" s="238">
        <v>1.0011363636363637</v>
      </c>
      <c r="P140" s="238"/>
      <c r="Q140" s="3" t="s">
        <v>230</v>
      </c>
      <c r="R140" s="3" t="s">
        <v>235</v>
      </c>
    </row>
    <row r="141" ht="12.75" customHeight="1">
      <c r="A141" s="242" t="s">
        <v>350</v>
      </c>
      <c r="B141" s="242" t="s">
        <v>217</v>
      </c>
      <c r="C141" s="242">
        <v>0.0051</v>
      </c>
      <c r="D141" s="242" t="s">
        <v>234</v>
      </c>
      <c r="E141" s="242" t="s">
        <v>235</v>
      </c>
      <c r="F141" s="242">
        <v>0.0048</v>
      </c>
      <c r="G141" s="242" t="s">
        <v>234</v>
      </c>
      <c r="H141" s="242" t="s">
        <v>235</v>
      </c>
      <c r="I141" s="242"/>
      <c r="J141" s="242" t="s">
        <v>137</v>
      </c>
      <c r="K141" s="242">
        <v>8.8</v>
      </c>
      <c r="L141" s="3" t="s">
        <v>235</v>
      </c>
      <c r="M141" s="3" t="s">
        <v>222</v>
      </c>
      <c r="N141" s="238" t="s">
        <v>277</v>
      </c>
      <c r="O141" s="238">
        <v>1.1534090909090908</v>
      </c>
      <c r="P141" s="238"/>
      <c r="Q141" s="3" t="s">
        <v>230</v>
      </c>
      <c r="R141" s="3" t="s">
        <v>235</v>
      </c>
    </row>
    <row r="142" ht="12.75" customHeight="1">
      <c r="A142" s="242" t="s">
        <v>183</v>
      </c>
      <c r="B142" s="242" t="s">
        <v>217</v>
      </c>
      <c r="C142" s="242">
        <v>1.966</v>
      </c>
      <c r="D142" s="242" t="s">
        <v>234</v>
      </c>
      <c r="E142" s="242" t="s">
        <v>235</v>
      </c>
      <c r="F142" s="242">
        <v>0.175</v>
      </c>
      <c r="G142" s="242" t="s">
        <v>234</v>
      </c>
      <c r="H142" s="242" t="s">
        <v>235</v>
      </c>
      <c r="I142" s="242"/>
      <c r="J142" s="242" t="s">
        <v>137</v>
      </c>
      <c r="K142" s="242">
        <v>8.8</v>
      </c>
      <c r="L142" s="3" t="s">
        <v>235</v>
      </c>
      <c r="M142" s="3" t="s">
        <v>222</v>
      </c>
      <c r="N142" s="238" t="s">
        <v>280</v>
      </c>
      <c r="O142" s="238"/>
      <c r="P142" s="238"/>
      <c r="Q142" s="3"/>
      <c r="R142" s="3"/>
    </row>
    <row r="143" ht="12.75" customHeight="1">
      <c r="A143" s="242" t="s">
        <v>351</v>
      </c>
      <c r="B143" s="242" t="s">
        <v>217</v>
      </c>
      <c r="C143" s="242">
        <v>1.966</v>
      </c>
      <c r="D143" s="242" t="s">
        <v>234</v>
      </c>
      <c r="E143" s="242" t="s">
        <v>235</v>
      </c>
      <c r="F143" s="242">
        <v>0.175</v>
      </c>
      <c r="G143" s="242" t="s">
        <v>234</v>
      </c>
      <c r="H143" s="242" t="s">
        <v>235</v>
      </c>
      <c r="I143" s="242"/>
      <c r="J143" s="242" t="s">
        <v>137</v>
      </c>
      <c r="K143" s="242">
        <v>8.8</v>
      </c>
      <c r="L143" s="3" t="s">
        <v>235</v>
      </c>
      <c r="M143" s="3" t="s">
        <v>222</v>
      </c>
      <c r="N143" s="238" t="s">
        <v>281</v>
      </c>
      <c r="O143" s="238">
        <v>0.5068181818181817</v>
      </c>
      <c r="P143" s="238"/>
      <c r="Q143" s="3" t="s">
        <v>230</v>
      </c>
      <c r="R143" s="3" t="s">
        <v>235</v>
      </c>
    </row>
    <row r="144" ht="12.75" customHeight="1">
      <c r="A144" s="242" t="s">
        <v>352</v>
      </c>
      <c r="B144" s="242" t="s">
        <v>217</v>
      </c>
      <c r="C144" s="242">
        <v>0.066</v>
      </c>
      <c r="D144" s="242" t="s">
        <v>234</v>
      </c>
      <c r="E144" s="242" t="s">
        <v>235</v>
      </c>
      <c r="F144" s="242">
        <v>0.175</v>
      </c>
      <c r="G144" s="242" t="s">
        <v>234</v>
      </c>
      <c r="H144" s="242" t="s">
        <v>235</v>
      </c>
      <c r="I144" s="242"/>
      <c r="J144" s="242" t="s">
        <v>137</v>
      </c>
      <c r="K144" s="242">
        <v>8.8</v>
      </c>
      <c r="L144" s="3" t="s">
        <v>235</v>
      </c>
      <c r="M144" s="3" t="s">
        <v>222</v>
      </c>
      <c r="N144" s="238" t="s">
        <v>279</v>
      </c>
      <c r="O144" s="238">
        <v>0.6579545454545455</v>
      </c>
      <c r="P144" s="238"/>
      <c r="Q144" s="3" t="s">
        <v>230</v>
      </c>
      <c r="R144" s="3" t="s">
        <v>235</v>
      </c>
    </row>
    <row r="145" ht="12.75" customHeight="1">
      <c r="A145" s="242" t="s">
        <v>353</v>
      </c>
      <c r="B145" s="242" t="s">
        <v>217</v>
      </c>
      <c r="C145" s="242">
        <v>0.197</v>
      </c>
      <c r="D145" s="242" t="s">
        <v>234</v>
      </c>
      <c r="E145" s="242" t="s">
        <v>235</v>
      </c>
      <c r="F145" s="242">
        <v>0.175</v>
      </c>
      <c r="G145" s="242" t="s">
        <v>234</v>
      </c>
      <c r="H145" s="242" t="s">
        <v>235</v>
      </c>
      <c r="I145" s="242"/>
      <c r="J145" s="242" t="s">
        <v>137</v>
      </c>
      <c r="K145" s="242">
        <v>8.8</v>
      </c>
      <c r="L145" s="3" t="s">
        <v>235</v>
      </c>
      <c r="M145" s="3" t="s">
        <v>222</v>
      </c>
      <c r="N145" s="238" t="s">
        <v>282</v>
      </c>
      <c r="O145" s="238"/>
      <c r="P145" s="238">
        <v>0.6318181818181817</v>
      </c>
      <c r="Q145" s="3" t="s">
        <v>230</v>
      </c>
      <c r="R145" s="3" t="s">
        <v>235</v>
      </c>
    </row>
    <row r="146" ht="12.75" customHeight="1">
      <c r="A146" s="242" t="s">
        <v>188</v>
      </c>
      <c r="B146" s="242" t="s">
        <v>217</v>
      </c>
      <c r="C146" s="242">
        <v>0.021</v>
      </c>
      <c r="D146" s="242" t="s">
        <v>234</v>
      </c>
      <c r="E146" s="242" t="s">
        <v>235</v>
      </c>
      <c r="F146" s="242">
        <v>0.017</v>
      </c>
      <c r="G146" s="242" t="s">
        <v>234</v>
      </c>
      <c r="H146" s="242" t="s">
        <v>235</v>
      </c>
      <c r="I146" s="242"/>
      <c r="J146" s="242" t="s">
        <v>137</v>
      </c>
      <c r="K146" s="242">
        <v>8.8</v>
      </c>
      <c r="L146" s="3" t="s">
        <v>235</v>
      </c>
      <c r="M146" s="3" t="s">
        <v>222</v>
      </c>
      <c r="N146" s="238"/>
      <c r="O146" s="238"/>
      <c r="P146" s="238"/>
      <c r="Q146" s="3"/>
      <c r="R146" s="3"/>
    </row>
    <row r="147" ht="12.75" customHeight="1">
      <c r="A147" s="242" t="s">
        <v>354</v>
      </c>
      <c r="B147" s="242" t="s">
        <v>217</v>
      </c>
      <c r="C147" s="242">
        <v>0.409</v>
      </c>
      <c r="D147" s="242" t="s">
        <v>234</v>
      </c>
      <c r="E147" s="242" t="s">
        <v>235</v>
      </c>
      <c r="F147" s="242">
        <v>0.0515</v>
      </c>
      <c r="G147" s="242" t="s">
        <v>234</v>
      </c>
      <c r="H147" s="242" t="s">
        <v>235</v>
      </c>
      <c r="I147" s="242"/>
      <c r="J147" s="242" t="s">
        <v>137</v>
      </c>
      <c r="K147" s="242">
        <v>5.9</v>
      </c>
      <c r="L147" s="3" t="s">
        <v>235</v>
      </c>
      <c r="M147" s="3" t="s">
        <v>222</v>
      </c>
      <c r="N147" s="238" t="s">
        <v>276</v>
      </c>
      <c r="O147" s="238">
        <v>1.4932203389830507</v>
      </c>
      <c r="P147" s="238"/>
      <c r="Q147" s="3" t="s">
        <v>230</v>
      </c>
      <c r="R147" s="3" t="s">
        <v>235</v>
      </c>
    </row>
    <row r="148" ht="12.75" customHeight="1">
      <c r="A148" s="242" t="s">
        <v>355</v>
      </c>
      <c r="B148" s="242" t="s">
        <v>217</v>
      </c>
      <c r="C148" s="242">
        <v>0.3675</v>
      </c>
      <c r="D148" s="242" t="s">
        <v>234</v>
      </c>
      <c r="E148" s="242" t="s">
        <v>235</v>
      </c>
      <c r="F148" s="242">
        <v>0.0849</v>
      </c>
      <c r="G148" s="242" t="s">
        <v>234</v>
      </c>
      <c r="H148" s="242" t="s">
        <v>235</v>
      </c>
      <c r="I148" s="242"/>
      <c r="J148" s="242" t="s">
        <v>137</v>
      </c>
      <c r="K148" s="242">
        <v>5.9</v>
      </c>
      <c r="L148" s="3" t="s">
        <v>235</v>
      </c>
      <c r="M148" s="3" t="s">
        <v>222</v>
      </c>
      <c r="N148" s="238" t="s">
        <v>276</v>
      </c>
      <c r="O148" s="238">
        <v>1.4932203389830507</v>
      </c>
      <c r="P148" s="238"/>
      <c r="Q148" s="3" t="s">
        <v>230</v>
      </c>
      <c r="R148" s="3" t="s">
        <v>235</v>
      </c>
    </row>
    <row r="149" ht="12.75" customHeight="1">
      <c r="A149" s="242" t="s">
        <v>356</v>
      </c>
      <c r="B149" s="242" t="s">
        <v>217</v>
      </c>
      <c r="C149" s="242">
        <v>0.3492</v>
      </c>
      <c r="D149" s="242" t="s">
        <v>234</v>
      </c>
      <c r="E149" s="242" t="s">
        <v>235</v>
      </c>
      <c r="F149" s="242">
        <v>0.0933</v>
      </c>
      <c r="G149" s="242" t="s">
        <v>234</v>
      </c>
      <c r="H149" s="242" t="s">
        <v>235</v>
      </c>
      <c r="I149" s="242"/>
      <c r="J149" s="242" t="s">
        <v>137</v>
      </c>
      <c r="K149" s="242">
        <v>5.9</v>
      </c>
      <c r="L149" s="3" t="s">
        <v>235</v>
      </c>
      <c r="M149" s="3" t="s">
        <v>222</v>
      </c>
      <c r="N149" s="238" t="s">
        <v>276</v>
      </c>
      <c r="O149" s="238">
        <v>1.4932203389830507</v>
      </c>
      <c r="P149" s="238"/>
      <c r="Q149" s="3" t="s">
        <v>230</v>
      </c>
      <c r="R149" s="3" t="s">
        <v>235</v>
      </c>
    </row>
    <row r="150" ht="12.75" customHeight="1">
      <c r="A150" s="242" t="s">
        <v>357</v>
      </c>
      <c r="B150" s="242" t="s">
        <v>217</v>
      </c>
      <c r="C150" s="242">
        <v>0.3246</v>
      </c>
      <c r="D150" s="242" t="s">
        <v>234</v>
      </c>
      <c r="E150" s="242" t="s">
        <v>235</v>
      </c>
      <c r="F150" s="242">
        <v>0.1142</v>
      </c>
      <c r="G150" s="242" t="s">
        <v>234</v>
      </c>
      <c r="H150" s="242" t="s">
        <v>235</v>
      </c>
      <c r="I150" s="242"/>
      <c r="J150" s="242" t="s">
        <v>137</v>
      </c>
      <c r="K150" s="242">
        <v>5.9</v>
      </c>
      <c r="L150" s="3" t="s">
        <v>235</v>
      </c>
      <c r="M150" s="3" t="s">
        <v>222</v>
      </c>
      <c r="N150" s="238" t="s">
        <v>276</v>
      </c>
      <c r="O150" s="238">
        <v>1.4932203389830507</v>
      </c>
      <c r="P150" s="238"/>
      <c r="Q150" s="3" t="s">
        <v>230</v>
      </c>
      <c r="R150" s="3" t="s">
        <v>235</v>
      </c>
    </row>
    <row r="151" ht="12.75" customHeight="1">
      <c r="A151" s="242" t="s">
        <v>358</v>
      </c>
      <c r="B151" s="242" t="s">
        <v>217</v>
      </c>
      <c r="C151" s="242">
        <v>0.1278</v>
      </c>
      <c r="D151" s="242" t="s">
        <v>234</v>
      </c>
      <c r="E151" s="242" t="s">
        <v>235</v>
      </c>
      <c r="F151" s="242">
        <v>0.168</v>
      </c>
      <c r="G151" s="242" t="s">
        <v>234</v>
      </c>
      <c r="H151" s="242" t="s">
        <v>235</v>
      </c>
      <c r="I151" s="242"/>
      <c r="J151" s="242" t="s">
        <v>137</v>
      </c>
      <c r="K151" s="242">
        <v>5.9</v>
      </c>
      <c r="L151" s="3" t="s">
        <v>235</v>
      </c>
      <c r="M151" s="3" t="s">
        <v>222</v>
      </c>
      <c r="N151" s="238" t="s">
        <v>276</v>
      </c>
      <c r="O151" s="238">
        <v>1.4932203389830507</v>
      </c>
      <c r="P151" s="238"/>
      <c r="Q151" s="3" t="s">
        <v>230</v>
      </c>
      <c r="R151" s="3" t="s">
        <v>235</v>
      </c>
    </row>
    <row r="152" ht="12.75" customHeight="1">
      <c r="A152" s="242" t="s">
        <v>359</v>
      </c>
      <c r="B152" s="242" t="s">
        <v>217</v>
      </c>
      <c r="C152" s="242">
        <v>0.0924</v>
      </c>
      <c r="D152" s="242" t="s">
        <v>234</v>
      </c>
      <c r="E152" s="242" t="s">
        <v>235</v>
      </c>
      <c r="F152" s="242">
        <v>0.1726</v>
      </c>
      <c r="G152" s="242" t="s">
        <v>234</v>
      </c>
      <c r="H152" s="242" t="s">
        <v>235</v>
      </c>
      <c r="I152" s="242"/>
      <c r="J152" s="242" t="s">
        <v>137</v>
      </c>
      <c r="K152" s="242">
        <v>5.9</v>
      </c>
      <c r="L152" s="3" t="s">
        <v>235</v>
      </c>
      <c r="M152" s="3" t="s">
        <v>222</v>
      </c>
      <c r="N152" s="238" t="s">
        <v>276</v>
      </c>
      <c r="O152" s="238">
        <v>1.4932203389830507</v>
      </c>
      <c r="P152" s="238"/>
      <c r="Q152" s="3" t="s">
        <v>230</v>
      </c>
      <c r="R152" s="3" t="s">
        <v>235</v>
      </c>
    </row>
    <row r="153" ht="12.75" customHeight="1">
      <c r="A153" s="242" t="s">
        <v>360</v>
      </c>
      <c r="B153" s="242" t="s">
        <v>217</v>
      </c>
      <c r="C153" s="242">
        <v>0.0641</v>
      </c>
      <c r="D153" s="242" t="s">
        <v>234</v>
      </c>
      <c r="E153" s="242" t="s">
        <v>235</v>
      </c>
      <c r="F153" s="242">
        <v>0.1693</v>
      </c>
      <c r="G153" s="242" t="s">
        <v>234</v>
      </c>
      <c r="H153" s="242" t="s">
        <v>235</v>
      </c>
      <c r="I153" s="242"/>
      <c r="J153" s="242" t="s">
        <v>137</v>
      </c>
      <c r="K153" s="242">
        <v>5.9</v>
      </c>
      <c r="L153" s="3" t="s">
        <v>235</v>
      </c>
      <c r="M153" s="3" t="s">
        <v>222</v>
      </c>
      <c r="N153" s="238" t="s">
        <v>276</v>
      </c>
      <c r="O153" s="238">
        <v>1.4932203389830507</v>
      </c>
      <c r="P153" s="238"/>
      <c r="Q153" s="3" t="s">
        <v>230</v>
      </c>
      <c r="R153" s="3" t="s">
        <v>235</v>
      </c>
    </row>
    <row r="154" ht="12.75" customHeight="1">
      <c r="A154" s="242" t="s">
        <v>361</v>
      </c>
      <c r="B154" s="242" t="s">
        <v>217</v>
      </c>
      <c r="C154" s="242">
        <v>0.0578</v>
      </c>
      <c r="D154" s="242" t="s">
        <v>234</v>
      </c>
      <c r="E154" s="242" t="s">
        <v>235</v>
      </c>
      <c r="F154" s="242">
        <v>0.1435</v>
      </c>
      <c r="G154" s="242" t="s">
        <v>234</v>
      </c>
      <c r="H154" s="242" t="s">
        <v>235</v>
      </c>
      <c r="I154" s="242"/>
      <c r="J154" s="242" t="s">
        <v>137</v>
      </c>
      <c r="K154" s="242">
        <v>5.9</v>
      </c>
      <c r="L154" s="3" t="s">
        <v>235</v>
      </c>
      <c r="M154" s="3" t="s">
        <v>222</v>
      </c>
      <c r="N154" s="238" t="s">
        <v>276</v>
      </c>
      <c r="O154" s="238">
        <v>1.4932203389830507</v>
      </c>
      <c r="P154" s="238"/>
      <c r="Q154" s="3" t="s">
        <v>230</v>
      </c>
      <c r="R154" s="3" t="s">
        <v>235</v>
      </c>
    </row>
    <row r="155" ht="12.75" customHeight="1">
      <c r="A155" s="242" t="s">
        <v>362</v>
      </c>
      <c r="B155" s="242" t="s">
        <v>217</v>
      </c>
      <c r="C155" s="242">
        <v>0.0493</v>
      </c>
      <c r="D155" s="242" t="s">
        <v>234</v>
      </c>
      <c r="E155" s="242" t="s">
        <v>235</v>
      </c>
      <c r="F155" s="242">
        <v>0.1092</v>
      </c>
      <c r="G155" s="242" t="s">
        <v>234</v>
      </c>
      <c r="H155" s="242" t="s">
        <v>235</v>
      </c>
      <c r="I155" s="242"/>
      <c r="J155" s="242" t="s">
        <v>137</v>
      </c>
      <c r="K155" s="242">
        <v>5.9</v>
      </c>
      <c r="L155" s="3" t="s">
        <v>235</v>
      </c>
      <c r="M155" s="3" t="s">
        <v>222</v>
      </c>
      <c r="N155" s="238" t="s">
        <v>276</v>
      </c>
      <c r="O155" s="238">
        <v>1.4932203389830507</v>
      </c>
      <c r="P155" s="238"/>
      <c r="Q155" s="3" t="s">
        <v>230</v>
      </c>
      <c r="R155" s="3" t="s">
        <v>235</v>
      </c>
    </row>
    <row r="156" ht="12.75" customHeight="1">
      <c r="A156" s="242" t="s">
        <v>363</v>
      </c>
      <c r="B156" s="242" t="s">
        <v>217</v>
      </c>
      <c r="C156" s="242">
        <v>0.0528</v>
      </c>
      <c r="D156" s="242" t="s">
        <v>234</v>
      </c>
      <c r="E156" s="242" t="s">
        <v>235</v>
      </c>
      <c r="F156" s="242">
        <v>0.1235</v>
      </c>
      <c r="G156" s="242" t="s">
        <v>234</v>
      </c>
      <c r="H156" s="242" t="s">
        <v>235</v>
      </c>
      <c r="I156" s="242"/>
      <c r="J156" s="242" t="s">
        <v>137</v>
      </c>
      <c r="K156" s="242">
        <v>5.9</v>
      </c>
      <c r="L156" s="3" t="s">
        <v>235</v>
      </c>
      <c r="M156" s="3" t="s">
        <v>222</v>
      </c>
      <c r="N156" s="238" t="s">
        <v>276</v>
      </c>
      <c r="O156" s="238">
        <v>1.4932203389830507</v>
      </c>
      <c r="P156" s="238"/>
      <c r="Q156" s="3" t="s">
        <v>230</v>
      </c>
      <c r="R156" s="3" t="s">
        <v>235</v>
      </c>
    </row>
    <row r="157" ht="12.75" customHeight="1">
      <c r="A157" s="242" t="s">
        <v>364</v>
      </c>
      <c r="B157" s="242" t="s">
        <v>217</v>
      </c>
      <c r="C157" s="242">
        <v>0.0546</v>
      </c>
      <c r="D157" s="242" t="s">
        <v>234</v>
      </c>
      <c r="E157" s="242" t="s">
        <v>235</v>
      </c>
      <c r="F157" s="242">
        <v>0.1307</v>
      </c>
      <c r="G157" s="242" t="s">
        <v>234</v>
      </c>
      <c r="H157" s="242" t="s">
        <v>235</v>
      </c>
      <c r="I157" s="242"/>
      <c r="J157" s="242" t="s">
        <v>137</v>
      </c>
      <c r="K157" s="242">
        <v>5.9</v>
      </c>
      <c r="L157" s="3" t="s">
        <v>235</v>
      </c>
      <c r="M157" s="3" t="s">
        <v>222</v>
      </c>
      <c r="N157" s="238" t="s">
        <v>276</v>
      </c>
      <c r="O157" s="238">
        <v>1.4932203389830507</v>
      </c>
      <c r="P157" s="238"/>
      <c r="Q157" s="3" t="s">
        <v>230</v>
      </c>
      <c r="R157" s="3" t="s">
        <v>235</v>
      </c>
    </row>
    <row r="158" ht="12.75" customHeight="1">
      <c r="A158" s="242" t="s">
        <v>365</v>
      </c>
      <c r="B158" s="242" t="s">
        <v>217</v>
      </c>
      <c r="C158" s="242">
        <v>0.0533</v>
      </c>
      <c r="D158" s="242" t="s">
        <v>234</v>
      </c>
      <c r="E158" s="242" t="s">
        <v>235</v>
      </c>
      <c r="F158" s="242">
        <v>0.124</v>
      </c>
      <c r="G158" s="242" t="s">
        <v>234</v>
      </c>
      <c r="H158" s="242" t="s">
        <v>235</v>
      </c>
      <c r="I158" s="242"/>
      <c r="J158" s="242" t="s">
        <v>137</v>
      </c>
      <c r="K158" s="242">
        <v>5.9</v>
      </c>
      <c r="L158" s="3" t="s">
        <v>235</v>
      </c>
      <c r="M158" s="3" t="s">
        <v>222</v>
      </c>
      <c r="N158" s="238" t="s">
        <v>276</v>
      </c>
      <c r="O158" s="238">
        <v>1.4932203389830507</v>
      </c>
      <c r="P158" s="238"/>
      <c r="Q158" s="3" t="s">
        <v>230</v>
      </c>
      <c r="R158" s="3" t="s">
        <v>235</v>
      </c>
    </row>
    <row r="159" ht="12.75" customHeight="1">
      <c r="A159" s="242" t="s">
        <v>366</v>
      </c>
      <c r="B159" s="242" t="s">
        <v>217</v>
      </c>
      <c r="C159" s="242">
        <v>0.0341</v>
      </c>
      <c r="D159" s="242" t="s">
        <v>234</v>
      </c>
      <c r="E159" s="242" t="s">
        <v>235</v>
      </c>
      <c r="F159" s="242">
        <v>0.0285</v>
      </c>
      <c r="G159" s="242" t="s">
        <v>234</v>
      </c>
      <c r="H159" s="242" t="s">
        <v>235</v>
      </c>
      <c r="I159" s="242"/>
      <c r="J159" s="242" t="s">
        <v>137</v>
      </c>
      <c r="K159" s="242">
        <v>5.9</v>
      </c>
      <c r="L159" s="3" t="s">
        <v>235</v>
      </c>
      <c r="M159" s="3" t="s">
        <v>222</v>
      </c>
      <c r="N159" s="238" t="s">
        <v>276</v>
      </c>
      <c r="O159" s="238">
        <v>1.4932203389830507</v>
      </c>
      <c r="P159" s="238"/>
      <c r="Q159" s="3" t="s">
        <v>230</v>
      </c>
      <c r="R159" s="3" t="s">
        <v>235</v>
      </c>
    </row>
    <row r="160" ht="12.75" customHeight="1">
      <c r="A160" s="242" t="s">
        <v>367</v>
      </c>
      <c r="B160" s="242" t="s">
        <v>217</v>
      </c>
      <c r="C160" s="242">
        <v>0.0326</v>
      </c>
      <c r="D160" s="242" t="s">
        <v>234</v>
      </c>
      <c r="E160" s="242" t="s">
        <v>235</v>
      </c>
      <c r="F160" s="242">
        <v>0.0177</v>
      </c>
      <c r="G160" s="242" t="s">
        <v>234</v>
      </c>
      <c r="H160" s="242" t="s">
        <v>235</v>
      </c>
      <c r="I160" s="242"/>
      <c r="J160" s="242" t="s">
        <v>137</v>
      </c>
      <c r="K160" s="242">
        <v>5.9</v>
      </c>
      <c r="L160" s="3" t="s">
        <v>235</v>
      </c>
      <c r="M160" s="3" t="s">
        <v>222</v>
      </c>
      <c r="N160" s="238" t="s">
        <v>276</v>
      </c>
      <c r="O160" s="238">
        <v>1.4932203389830507</v>
      </c>
      <c r="P160" s="238"/>
      <c r="Q160" s="3" t="s">
        <v>230</v>
      </c>
      <c r="R160" s="3" t="s">
        <v>235</v>
      </c>
    </row>
    <row r="161" ht="12.75" customHeight="1">
      <c r="A161" s="242" t="s">
        <v>368</v>
      </c>
      <c r="B161" s="242" t="s">
        <v>217</v>
      </c>
      <c r="C161" s="242">
        <v>0.0051</v>
      </c>
      <c r="D161" s="242" t="s">
        <v>234</v>
      </c>
      <c r="E161" s="242" t="s">
        <v>235</v>
      </c>
      <c r="F161" s="242">
        <v>0.0048</v>
      </c>
      <c r="G161" s="242" t="s">
        <v>234</v>
      </c>
      <c r="H161" s="242" t="s">
        <v>235</v>
      </c>
      <c r="I161" s="242"/>
      <c r="J161" s="242" t="s">
        <v>137</v>
      </c>
      <c r="K161" s="242">
        <v>5.9</v>
      </c>
      <c r="L161" s="3" t="s">
        <v>235</v>
      </c>
      <c r="M161" s="3" t="s">
        <v>222</v>
      </c>
      <c r="N161" s="238" t="s">
        <v>277</v>
      </c>
      <c r="O161" s="238">
        <v>1.7203389830508473</v>
      </c>
      <c r="P161" s="238"/>
      <c r="Q161" s="3" t="s">
        <v>230</v>
      </c>
      <c r="R161" s="3" t="s">
        <v>235</v>
      </c>
    </row>
    <row r="162" ht="12.75" customHeight="1">
      <c r="A162" s="242" t="s">
        <v>184</v>
      </c>
      <c r="B162" s="242" t="s">
        <v>217</v>
      </c>
      <c r="C162" s="242">
        <v>1.966</v>
      </c>
      <c r="D162" s="242" t="s">
        <v>234</v>
      </c>
      <c r="E162" s="242" t="s">
        <v>235</v>
      </c>
      <c r="F162" s="242">
        <v>0.175</v>
      </c>
      <c r="G162" s="242" t="s">
        <v>234</v>
      </c>
      <c r="H162" s="242" t="s">
        <v>235</v>
      </c>
      <c r="I162" s="242"/>
      <c r="J162" s="242" t="s">
        <v>137</v>
      </c>
      <c r="K162" s="242">
        <v>5.9</v>
      </c>
      <c r="L162" s="3" t="s">
        <v>235</v>
      </c>
      <c r="M162" s="3" t="s">
        <v>222</v>
      </c>
      <c r="N162" s="238" t="s">
        <v>280</v>
      </c>
      <c r="O162" s="238"/>
      <c r="P162" s="238"/>
      <c r="Q162" s="3"/>
      <c r="R162" s="3"/>
    </row>
    <row r="163" ht="12.75" customHeight="1">
      <c r="A163" s="242" t="s">
        <v>369</v>
      </c>
      <c r="B163" s="242" t="s">
        <v>217</v>
      </c>
      <c r="C163" s="242">
        <v>1.966</v>
      </c>
      <c r="D163" s="242" t="s">
        <v>234</v>
      </c>
      <c r="E163" s="242" t="s">
        <v>235</v>
      </c>
      <c r="F163" s="242">
        <v>0.175</v>
      </c>
      <c r="G163" s="242" t="s">
        <v>234</v>
      </c>
      <c r="H163" s="242" t="s">
        <v>235</v>
      </c>
      <c r="I163" s="242"/>
      <c r="J163" s="242" t="s">
        <v>137</v>
      </c>
      <c r="K163" s="242">
        <v>5.9</v>
      </c>
      <c r="L163" s="3" t="s">
        <v>235</v>
      </c>
      <c r="M163" s="3" t="s">
        <v>222</v>
      </c>
      <c r="N163" s="238" t="s">
        <v>281</v>
      </c>
      <c r="O163" s="238">
        <v>0.7559322033898305</v>
      </c>
      <c r="P163" s="238"/>
      <c r="Q163" s="3" t="s">
        <v>230</v>
      </c>
      <c r="R163" s="3" t="s">
        <v>235</v>
      </c>
    </row>
    <row r="164" ht="12.75" customHeight="1">
      <c r="A164" s="242" t="s">
        <v>370</v>
      </c>
      <c r="B164" s="242" t="s">
        <v>217</v>
      </c>
      <c r="C164" s="242">
        <v>0.066</v>
      </c>
      <c r="D164" s="242" t="s">
        <v>234</v>
      </c>
      <c r="E164" s="242" t="s">
        <v>235</v>
      </c>
      <c r="F164" s="242">
        <v>0.175</v>
      </c>
      <c r="G164" s="242" t="s">
        <v>234</v>
      </c>
      <c r="H164" s="242" t="s">
        <v>235</v>
      </c>
      <c r="I164" s="242"/>
      <c r="J164" s="242" t="s">
        <v>137</v>
      </c>
      <c r="K164" s="242">
        <v>5.9</v>
      </c>
      <c r="L164" s="3" t="s">
        <v>235</v>
      </c>
      <c r="M164" s="3" t="s">
        <v>222</v>
      </c>
      <c r="N164" s="238" t="s">
        <v>279</v>
      </c>
      <c r="O164" s="238">
        <v>0.9813559322033898</v>
      </c>
      <c r="P164" s="238"/>
      <c r="Q164" s="3" t="s">
        <v>230</v>
      </c>
      <c r="R164" s="3" t="s">
        <v>235</v>
      </c>
    </row>
    <row r="165" ht="12.75" customHeight="1">
      <c r="A165" s="242" t="s">
        <v>371</v>
      </c>
      <c r="B165" s="242" t="s">
        <v>217</v>
      </c>
      <c r="C165" s="242">
        <v>0.197</v>
      </c>
      <c r="D165" s="242" t="s">
        <v>234</v>
      </c>
      <c r="E165" s="242" t="s">
        <v>235</v>
      </c>
      <c r="F165" s="242">
        <v>0.175</v>
      </c>
      <c r="G165" s="242" t="s">
        <v>234</v>
      </c>
      <c r="H165" s="242" t="s">
        <v>235</v>
      </c>
      <c r="I165" s="242"/>
      <c r="J165" s="242" t="s">
        <v>137</v>
      </c>
      <c r="K165" s="242">
        <v>5.9</v>
      </c>
      <c r="L165" s="3" t="s">
        <v>235</v>
      </c>
      <c r="M165" s="3" t="s">
        <v>222</v>
      </c>
      <c r="N165" s="238" t="s">
        <v>282</v>
      </c>
      <c r="O165" s="238"/>
      <c r="P165" s="238">
        <v>0.9423728813559321</v>
      </c>
      <c r="Q165" s="3" t="s">
        <v>230</v>
      </c>
      <c r="R165" s="3" t="s">
        <v>235</v>
      </c>
    </row>
    <row r="166" ht="12.75" customHeight="1">
      <c r="A166" s="242" t="s">
        <v>189</v>
      </c>
      <c r="B166" s="242" t="s">
        <v>217</v>
      </c>
      <c r="C166" s="242">
        <v>0.021</v>
      </c>
      <c r="D166" s="242" t="s">
        <v>234</v>
      </c>
      <c r="E166" s="242" t="s">
        <v>235</v>
      </c>
      <c r="F166" s="242">
        <v>0.017</v>
      </c>
      <c r="G166" s="242" t="s">
        <v>234</v>
      </c>
      <c r="H166" s="242" t="s">
        <v>235</v>
      </c>
      <c r="I166" s="242"/>
      <c r="J166" s="242" t="s">
        <v>137</v>
      </c>
      <c r="K166" s="242">
        <v>5.9</v>
      </c>
      <c r="L166" s="3" t="s">
        <v>235</v>
      </c>
      <c r="M166" s="3" t="s">
        <v>222</v>
      </c>
      <c r="N166" s="238"/>
      <c r="O166" s="238"/>
      <c r="P166" s="238"/>
      <c r="Q166" s="3"/>
      <c r="R166" s="3"/>
    </row>
    <row r="167" ht="12.75" customHeight="1">
      <c r="A167" s="242" t="s">
        <v>372</v>
      </c>
      <c r="B167" s="242" t="s">
        <v>217</v>
      </c>
      <c r="C167" s="242">
        <v>0.0672</v>
      </c>
      <c r="D167" s="242" t="s">
        <v>234</v>
      </c>
      <c r="E167" s="242" t="s">
        <v>235</v>
      </c>
      <c r="F167" s="242">
        <v>0.0069</v>
      </c>
      <c r="G167" s="242" t="s">
        <v>234</v>
      </c>
      <c r="H167" s="242" t="s">
        <v>235</v>
      </c>
      <c r="I167" s="242"/>
      <c r="J167" s="242" t="s">
        <v>137</v>
      </c>
      <c r="K167" s="242">
        <v>50.0</v>
      </c>
      <c r="L167" s="3" t="s">
        <v>235</v>
      </c>
      <c r="M167" s="3" t="s">
        <v>222</v>
      </c>
      <c r="N167" s="238" t="s">
        <v>277</v>
      </c>
      <c r="O167" s="238">
        <v>0.203</v>
      </c>
      <c r="P167" s="238"/>
      <c r="Q167" s="3" t="s">
        <v>230</v>
      </c>
      <c r="R167" s="3" t="s">
        <v>235</v>
      </c>
    </row>
    <row r="168" ht="12.75" customHeight="1">
      <c r="A168" s="242" t="s">
        <v>373</v>
      </c>
      <c r="B168" s="242" t="s">
        <v>217</v>
      </c>
      <c r="C168" s="242">
        <v>0.0899</v>
      </c>
      <c r="D168" s="242" t="s">
        <v>234</v>
      </c>
      <c r="E168" s="242" t="s">
        <v>235</v>
      </c>
      <c r="F168" s="242">
        <v>0.0087</v>
      </c>
      <c r="G168" s="242" t="s">
        <v>234</v>
      </c>
      <c r="H168" s="242" t="s">
        <v>235</v>
      </c>
      <c r="I168" s="242"/>
      <c r="J168" s="242" t="s">
        <v>137</v>
      </c>
      <c r="K168" s="242">
        <v>50.0</v>
      </c>
      <c r="L168" s="3" t="s">
        <v>235</v>
      </c>
      <c r="M168" s="3" t="s">
        <v>222</v>
      </c>
      <c r="N168" s="238" t="s">
        <v>277</v>
      </c>
      <c r="O168" s="238">
        <v>0.203</v>
      </c>
      <c r="P168" s="238"/>
      <c r="Q168" s="3" t="s">
        <v>230</v>
      </c>
      <c r="R168" s="3" t="s">
        <v>235</v>
      </c>
    </row>
    <row r="169" ht="12.75" customHeight="1">
      <c r="A169" s="242" t="s">
        <v>374</v>
      </c>
      <c r="B169" s="242" t="s">
        <v>217</v>
      </c>
      <c r="C169" s="242">
        <v>0.07</v>
      </c>
      <c r="D169" s="242" t="s">
        <v>234</v>
      </c>
      <c r="E169" s="242" t="s">
        <v>235</v>
      </c>
      <c r="F169" s="242">
        <v>0.007</v>
      </c>
      <c r="G169" s="242" t="s">
        <v>234</v>
      </c>
      <c r="H169" s="242" t="s">
        <v>235</v>
      </c>
      <c r="I169" s="242"/>
      <c r="J169" s="242" t="s">
        <v>137</v>
      </c>
      <c r="K169" s="242">
        <v>50.0</v>
      </c>
      <c r="L169" s="3" t="s">
        <v>235</v>
      </c>
      <c r="M169" s="3" t="s">
        <v>222</v>
      </c>
      <c r="N169" s="238" t="s">
        <v>277</v>
      </c>
      <c r="O169" s="238">
        <v>0.203</v>
      </c>
      <c r="P169" s="238"/>
      <c r="Q169" s="3" t="s">
        <v>230</v>
      </c>
      <c r="R169" s="3" t="s">
        <v>235</v>
      </c>
    </row>
    <row r="170" ht="12.75" customHeight="1">
      <c r="B170" s="3"/>
      <c r="E170" s="3"/>
      <c r="F170" s="3"/>
      <c r="H170" s="3"/>
      <c r="I170" s="3"/>
      <c r="N170" s="3"/>
      <c r="O170" s="3"/>
    </row>
    <row r="171" ht="12.75" customHeight="1">
      <c r="A171" s="233" t="s">
        <v>380</v>
      </c>
      <c r="B171" s="233"/>
      <c r="C171" s="233"/>
      <c r="D171" s="233"/>
      <c r="E171" s="233"/>
      <c r="F171" s="233"/>
      <c r="G171" s="233"/>
      <c r="H171" s="233"/>
      <c r="I171" s="233"/>
      <c r="J171" s="233"/>
      <c r="K171" s="233"/>
      <c r="L171" s="233"/>
      <c r="M171" s="233"/>
      <c r="N171" s="233"/>
      <c r="O171" s="233"/>
      <c r="P171" s="233"/>
    </row>
    <row r="172" ht="12.75" customHeight="1">
      <c r="B172" s="3"/>
      <c r="E172" s="3"/>
      <c r="F172" s="3"/>
      <c r="H172" s="3"/>
      <c r="I172" s="3"/>
      <c r="N172" s="3"/>
      <c r="O172" s="3"/>
    </row>
    <row r="173" ht="12.75" customHeight="1">
      <c r="A173" s="239" t="s">
        <v>381</v>
      </c>
      <c r="B173" s="239" t="s">
        <v>16</v>
      </c>
      <c r="C173" s="239" t="s">
        <v>126</v>
      </c>
      <c r="D173" s="239" t="s">
        <v>268</v>
      </c>
      <c r="E173" s="239" t="s">
        <v>269</v>
      </c>
      <c r="F173" s="239" t="s">
        <v>270</v>
      </c>
      <c r="G173" s="239" t="s">
        <v>109</v>
      </c>
      <c r="H173" s="239" t="s">
        <v>288</v>
      </c>
      <c r="I173" s="239" t="s">
        <v>289</v>
      </c>
      <c r="J173" s="239" t="s">
        <v>110</v>
      </c>
      <c r="K173" s="239" t="s">
        <v>290</v>
      </c>
      <c r="L173" s="239" t="s">
        <v>291</v>
      </c>
      <c r="M173" s="239" t="s">
        <v>271</v>
      </c>
      <c r="N173" s="239" t="s">
        <v>17</v>
      </c>
      <c r="O173" s="3"/>
      <c r="S173" s="3"/>
      <c r="T173" s="3"/>
    </row>
    <row r="174" ht="12.75" customHeight="1">
      <c r="A174" s="242" t="s">
        <v>382</v>
      </c>
      <c r="B174" s="242" t="s">
        <v>215</v>
      </c>
      <c r="C174" s="242">
        <v>0.17297</v>
      </c>
      <c r="D174" s="242"/>
      <c r="E174" s="242" t="s">
        <v>230</v>
      </c>
      <c r="F174" s="242" t="s">
        <v>236</v>
      </c>
      <c r="H174" s="3"/>
      <c r="K174" s="3"/>
      <c r="L174" s="3"/>
      <c r="N174" s="3" t="s">
        <v>137</v>
      </c>
    </row>
    <row r="175" ht="12.75" customHeight="1">
      <c r="A175" s="242" t="s">
        <v>383</v>
      </c>
      <c r="B175" s="242" t="s">
        <v>215</v>
      </c>
      <c r="C175" s="242">
        <v>0.21486</v>
      </c>
      <c r="D175" s="242"/>
      <c r="E175" s="242" t="s">
        <v>230</v>
      </c>
      <c r="F175" s="242" t="s">
        <v>236</v>
      </c>
      <c r="N175" s="3" t="s">
        <v>137</v>
      </c>
    </row>
    <row r="176" ht="12.75" customHeight="1">
      <c r="A176" s="242" t="s">
        <v>384</v>
      </c>
      <c r="B176" s="242" t="s">
        <v>215</v>
      </c>
      <c r="C176" s="242">
        <v>0.29937</v>
      </c>
      <c r="D176" s="242"/>
      <c r="E176" s="242" t="s">
        <v>230</v>
      </c>
      <c r="F176" s="242" t="s">
        <v>236</v>
      </c>
      <c r="N176" s="3" t="s">
        <v>137</v>
      </c>
    </row>
    <row r="177" ht="12.75" customHeight="1">
      <c r="A177" s="242" t="s">
        <v>385</v>
      </c>
      <c r="B177" s="242" t="s">
        <v>215</v>
      </c>
      <c r="C177" s="242">
        <v>0.21071</v>
      </c>
      <c r="D177" s="242"/>
      <c r="E177" s="242" t="s">
        <v>230</v>
      </c>
      <c r="F177" s="242" t="s">
        <v>236</v>
      </c>
      <c r="N177" s="3" t="s">
        <v>137</v>
      </c>
    </row>
    <row r="178" ht="12.75" customHeight="1">
      <c r="A178" s="242" t="s">
        <v>386</v>
      </c>
      <c r="B178" s="242" t="s">
        <v>215</v>
      </c>
      <c r="C178" s="242">
        <v>0.14518</v>
      </c>
      <c r="D178" s="242"/>
      <c r="E178" s="242" t="s">
        <v>230</v>
      </c>
      <c r="F178" s="242" t="s">
        <v>236</v>
      </c>
      <c r="N178" s="3" t="s">
        <v>137</v>
      </c>
    </row>
    <row r="179" ht="12.75" customHeight="1">
      <c r="A179" s="242" t="s">
        <v>387</v>
      </c>
      <c r="B179" s="242" t="s">
        <v>215</v>
      </c>
      <c r="C179" s="242">
        <v>0.18097</v>
      </c>
      <c r="D179" s="242"/>
      <c r="E179" s="242" t="s">
        <v>230</v>
      </c>
      <c r="F179" s="242" t="s">
        <v>236</v>
      </c>
      <c r="N179" s="3" t="s">
        <v>137</v>
      </c>
    </row>
    <row r="180" ht="12.75" customHeight="1">
      <c r="A180" s="242" t="s">
        <v>388</v>
      </c>
      <c r="B180" s="242" t="s">
        <v>215</v>
      </c>
      <c r="C180" s="242">
        <v>0.24546</v>
      </c>
      <c r="D180" s="242"/>
      <c r="E180" s="242" t="s">
        <v>230</v>
      </c>
      <c r="F180" s="242" t="s">
        <v>236</v>
      </c>
      <c r="N180" s="3" t="s">
        <v>137</v>
      </c>
    </row>
    <row r="181" ht="12.75" customHeight="1">
      <c r="A181" s="242" t="s">
        <v>389</v>
      </c>
      <c r="B181" s="242" t="s">
        <v>215</v>
      </c>
      <c r="C181" s="242">
        <v>0.19495</v>
      </c>
      <c r="D181" s="242"/>
      <c r="E181" s="242" t="s">
        <v>230</v>
      </c>
      <c r="F181" s="242" t="s">
        <v>236</v>
      </c>
      <c r="N181" s="3" t="s">
        <v>137</v>
      </c>
    </row>
    <row r="182" ht="12.75" customHeight="1">
      <c r="A182" s="242" t="s">
        <v>390</v>
      </c>
      <c r="B182" s="242" t="s">
        <v>215</v>
      </c>
      <c r="C182" s="242">
        <v>0.11914</v>
      </c>
      <c r="D182" s="242"/>
      <c r="E182" s="242" t="s">
        <v>230</v>
      </c>
      <c r="F182" s="242" t="s">
        <v>236</v>
      </c>
      <c r="N182" s="3" t="s">
        <v>137</v>
      </c>
    </row>
    <row r="183" ht="12.75" customHeight="1">
      <c r="A183" s="242" t="s">
        <v>391</v>
      </c>
      <c r="B183" s="242" t="s">
        <v>215</v>
      </c>
      <c r="C183" s="242">
        <v>0.21726</v>
      </c>
      <c r="D183" s="242"/>
      <c r="E183" s="242" t="s">
        <v>230</v>
      </c>
      <c r="F183" s="242" t="s">
        <v>236</v>
      </c>
      <c r="N183" s="3" t="s">
        <v>137</v>
      </c>
    </row>
    <row r="184" ht="12.75" customHeight="1">
      <c r="A184" s="242" t="s">
        <v>392</v>
      </c>
      <c r="B184" s="242" t="s">
        <v>215</v>
      </c>
      <c r="C184" s="242">
        <v>0.1647</v>
      </c>
      <c r="D184" s="242"/>
      <c r="E184" s="242" t="s">
        <v>230</v>
      </c>
      <c r="F184" s="242" t="s">
        <v>236</v>
      </c>
      <c r="N184" s="3" t="s">
        <v>137</v>
      </c>
    </row>
    <row r="185" ht="12.75" customHeight="1">
      <c r="A185" s="242" t="s">
        <v>393</v>
      </c>
      <c r="B185" s="242" t="s">
        <v>215</v>
      </c>
      <c r="C185" s="242">
        <v>0.21419</v>
      </c>
      <c r="D185" s="242"/>
      <c r="E185" s="242" t="s">
        <v>230</v>
      </c>
      <c r="F185" s="242" t="s">
        <v>236</v>
      </c>
      <c r="N185" s="3" t="s">
        <v>137</v>
      </c>
    </row>
    <row r="186" ht="12.75" customHeight="1">
      <c r="A186" s="242" t="s">
        <v>394</v>
      </c>
      <c r="B186" s="242" t="s">
        <v>215</v>
      </c>
      <c r="C186" s="242">
        <v>0.19337</v>
      </c>
      <c r="D186" s="242"/>
      <c r="E186" s="242" t="s">
        <v>230</v>
      </c>
      <c r="F186" s="242" t="s">
        <v>236</v>
      </c>
      <c r="N186" s="3" t="s">
        <v>137</v>
      </c>
    </row>
    <row r="187" ht="12.75" customHeight="1">
      <c r="A187" s="242" t="s">
        <v>395</v>
      </c>
      <c r="B187" s="242" t="s">
        <v>215</v>
      </c>
      <c r="C187" s="242">
        <v>0.26943</v>
      </c>
      <c r="D187" s="242"/>
      <c r="E187" s="242" t="s">
        <v>230</v>
      </c>
      <c r="F187" s="242" t="s">
        <v>236</v>
      </c>
      <c r="N187" s="3" t="s">
        <v>137</v>
      </c>
    </row>
    <row r="188" ht="12.75" customHeight="1">
      <c r="A188" s="242" t="s">
        <v>396</v>
      </c>
      <c r="B188" s="242" t="s">
        <v>215</v>
      </c>
      <c r="C188" s="242">
        <v>0.19337</v>
      </c>
      <c r="D188" s="242"/>
      <c r="E188" s="242" t="s">
        <v>230</v>
      </c>
      <c r="F188" s="242" t="s">
        <v>236</v>
      </c>
      <c r="N188" s="3" t="s">
        <v>137</v>
      </c>
    </row>
    <row r="189" ht="12.75" customHeight="1">
      <c r="A189" s="242" t="s">
        <v>397</v>
      </c>
      <c r="B189" s="242" t="s">
        <v>215</v>
      </c>
      <c r="C189" s="242">
        <v>0.26943</v>
      </c>
      <c r="D189" s="242"/>
      <c r="E189" s="242" t="s">
        <v>230</v>
      </c>
      <c r="F189" s="242" t="s">
        <v>236</v>
      </c>
      <c r="N189" s="3" t="s">
        <v>137</v>
      </c>
    </row>
    <row r="190" ht="12.75" customHeight="1">
      <c r="A190" s="242" t="s">
        <v>398</v>
      </c>
      <c r="B190" s="242" t="s">
        <v>215</v>
      </c>
      <c r="C190" s="242">
        <v>0.21419</v>
      </c>
      <c r="D190" s="242"/>
      <c r="E190" s="242" t="s">
        <v>230</v>
      </c>
      <c r="F190" s="242" t="s">
        <v>236</v>
      </c>
      <c r="N190" s="3" t="s">
        <v>137</v>
      </c>
    </row>
    <row r="191" ht="12.75" customHeight="1">
      <c r="A191" s="242" t="s">
        <v>399</v>
      </c>
      <c r="B191" s="242" t="s">
        <v>215</v>
      </c>
      <c r="C191" s="242">
        <v>0.19407</v>
      </c>
      <c r="D191" s="242"/>
      <c r="E191" s="242" t="s">
        <v>230</v>
      </c>
      <c r="F191" s="242" t="s">
        <v>236</v>
      </c>
      <c r="N191" s="3" t="s">
        <v>137</v>
      </c>
    </row>
    <row r="192" ht="12.75" customHeight="1">
      <c r="A192" s="242" t="s">
        <v>400</v>
      </c>
      <c r="B192" s="242" t="s">
        <v>215</v>
      </c>
      <c r="C192" s="242">
        <v>0.2508</v>
      </c>
      <c r="D192" s="242"/>
      <c r="E192" s="242" t="s">
        <v>230</v>
      </c>
      <c r="F192" s="242" t="s">
        <v>236</v>
      </c>
      <c r="N192" s="3" t="s">
        <v>137</v>
      </c>
    </row>
    <row r="193" ht="12.75" customHeight="1">
      <c r="A193" s="242" t="s">
        <v>401</v>
      </c>
      <c r="B193" s="242" t="s">
        <v>215</v>
      </c>
      <c r="C193" s="242">
        <v>0.26334</v>
      </c>
      <c r="D193" s="242"/>
      <c r="E193" s="242" t="s">
        <v>230</v>
      </c>
      <c r="F193" s="242" t="s">
        <v>236</v>
      </c>
      <c r="N193" s="3" t="s">
        <v>137</v>
      </c>
    </row>
    <row r="194" ht="12.75" customHeight="1">
      <c r="A194" s="242" t="s">
        <v>402</v>
      </c>
      <c r="B194" s="242" t="s">
        <v>215</v>
      </c>
      <c r="C194" s="242">
        <v>0.23826</v>
      </c>
      <c r="D194" s="242"/>
      <c r="E194" s="242" t="s">
        <v>230</v>
      </c>
      <c r="F194" s="242" t="s">
        <v>236</v>
      </c>
      <c r="N194" s="3" t="s">
        <v>137</v>
      </c>
    </row>
    <row r="195" ht="12.75" customHeight="1">
      <c r="A195" s="242" t="s">
        <v>403</v>
      </c>
      <c r="B195" s="242" t="s">
        <v>215</v>
      </c>
      <c r="C195" s="242">
        <v>0.25016</v>
      </c>
      <c r="D195" s="242"/>
      <c r="E195" s="242" t="s">
        <v>230</v>
      </c>
      <c r="F195" s="242" t="s">
        <v>236</v>
      </c>
      <c r="N195" s="3" t="s">
        <v>137</v>
      </c>
    </row>
    <row r="196" ht="12.75" customHeight="1">
      <c r="A196" s="242" t="s">
        <v>404</v>
      </c>
      <c r="B196" s="242" t="s">
        <v>215</v>
      </c>
      <c r="C196" s="242">
        <v>0.08499</v>
      </c>
      <c r="D196" s="242"/>
      <c r="E196" s="242" t="s">
        <v>230</v>
      </c>
      <c r="F196" s="242" t="s">
        <v>236</v>
      </c>
      <c r="N196" s="3" t="s">
        <v>137</v>
      </c>
    </row>
    <row r="197" ht="12.75" customHeight="1">
      <c r="A197" s="242" t="s">
        <v>405</v>
      </c>
      <c r="B197" s="242" t="s">
        <v>215</v>
      </c>
      <c r="C197" s="242">
        <v>0.10316</v>
      </c>
      <c r="D197" s="242"/>
      <c r="E197" s="242" t="s">
        <v>230</v>
      </c>
      <c r="F197" s="242" t="s">
        <v>236</v>
      </c>
      <c r="N197" s="3" t="s">
        <v>137</v>
      </c>
    </row>
    <row r="198" ht="12.75" customHeight="1">
      <c r="A198" s="242" t="s">
        <v>406</v>
      </c>
      <c r="B198" s="242" t="s">
        <v>215</v>
      </c>
      <c r="C198" s="242">
        <v>0.13724</v>
      </c>
      <c r="D198" s="242"/>
      <c r="E198" s="242" t="s">
        <v>230</v>
      </c>
      <c r="F198" s="242" t="s">
        <v>236</v>
      </c>
      <c r="N198" s="3" t="s">
        <v>137</v>
      </c>
    </row>
    <row r="199" ht="12.75" customHeight="1">
      <c r="A199" s="242" t="s">
        <v>407</v>
      </c>
      <c r="B199" s="242" t="s">
        <v>215</v>
      </c>
      <c r="C199" s="242">
        <v>0.11606</v>
      </c>
      <c r="D199" s="242"/>
      <c r="E199" s="242" t="s">
        <v>230</v>
      </c>
      <c r="F199" s="242" t="s">
        <v>236</v>
      </c>
      <c r="N199" s="3" t="s">
        <v>137</v>
      </c>
    </row>
    <row r="200" ht="12.75" customHeight="1">
      <c r="A200" s="242" t="s">
        <v>408</v>
      </c>
      <c r="B200" s="242" t="s">
        <v>215</v>
      </c>
      <c r="C200" s="242">
        <v>0.52763</v>
      </c>
      <c r="D200" s="242"/>
      <c r="E200" s="242" t="s">
        <v>230</v>
      </c>
      <c r="F200" s="242" t="s">
        <v>236</v>
      </c>
      <c r="N200" s="3" t="s">
        <v>137</v>
      </c>
    </row>
    <row r="201" ht="12.75" customHeight="1">
      <c r="A201" s="242" t="s">
        <v>409</v>
      </c>
      <c r="B201" s="242" t="s">
        <v>215</v>
      </c>
      <c r="C201" s="242">
        <v>0.57351</v>
      </c>
      <c r="D201" s="242"/>
      <c r="E201" s="242" t="s">
        <v>230</v>
      </c>
      <c r="F201" s="242" t="s">
        <v>236</v>
      </c>
      <c r="N201" s="3" t="s">
        <v>137</v>
      </c>
    </row>
    <row r="202" ht="12.75" customHeight="1">
      <c r="A202" s="242" t="s">
        <v>410</v>
      </c>
      <c r="B202" s="242" t="s">
        <v>215</v>
      </c>
      <c r="C202" s="242">
        <v>0.61939</v>
      </c>
      <c r="D202" s="242"/>
      <c r="E202" s="242" t="s">
        <v>230</v>
      </c>
      <c r="F202" s="242" t="s">
        <v>236</v>
      </c>
      <c r="N202" s="3" t="s">
        <v>137</v>
      </c>
    </row>
    <row r="203" ht="12.75" customHeight="1">
      <c r="A203" s="242" t="s">
        <v>411</v>
      </c>
      <c r="B203" s="242" t="s">
        <v>215</v>
      </c>
      <c r="C203" s="242">
        <v>0.56525</v>
      </c>
      <c r="D203" s="242"/>
      <c r="E203" s="242" t="s">
        <v>230</v>
      </c>
      <c r="F203" s="242" t="s">
        <v>236</v>
      </c>
      <c r="N203" s="3" t="s">
        <v>137</v>
      </c>
    </row>
    <row r="204" ht="12.75" customHeight="1">
      <c r="A204" s="242" t="s">
        <v>412</v>
      </c>
      <c r="B204" s="242" t="s">
        <v>215</v>
      </c>
      <c r="C204" s="242">
        <v>0.67125</v>
      </c>
      <c r="D204" s="242"/>
      <c r="E204" s="242" t="s">
        <v>230</v>
      </c>
      <c r="F204" s="242" t="s">
        <v>236</v>
      </c>
      <c r="N204" s="3" t="s">
        <v>137</v>
      </c>
    </row>
    <row r="205" ht="12.75" customHeight="1">
      <c r="A205" s="242" t="s">
        <v>413</v>
      </c>
      <c r="B205" s="242" t="s">
        <v>215</v>
      </c>
      <c r="C205" s="242">
        <v>0.76714</v>
      </c>
      <c r="D205" s="242"/>
      <c r="E205" s="242" t="s">
        <v>230</v>
      </c>
      <c r="F205" s="242" t="s">
        <v>236</v>
      </c>
      <c r="N205" s="3" t="s">
        <v>137</v>
      </c>
    </row>
    <row r="206" ht="12.75" customHeight="1">
      <c r="A206" s="242" t="s">
        <v>414</v>
      </c>
      <c r="B206" s="242" t="s">
        <v>215</v>
      </c>
      <c r="C206" s="242">
        <v>0.86303</v>
      </c>
      <c r="D206" s="242"/>
      <c r="E206" s="242" t="s">
        <v>230</v>
      </c>
      <c r="F206" s="242" t="s">
        <v>236</v>
      </c>
      <c r="N206" s="3" t="s">
        <v>137</v>
      </c>
    </row>
    <row r="207" ht="12.75" customHeight="1">
      <c r="A207" s="242" t="s">
        <v>415</v>
      </c>
      <c r="B207" s="242" t="s">
        <v>215</v>
      </c>
      <c r="C207" s="242">
        <v>0.74988</v>
      </c>
      <c r="D207" s="242"/>
      <c r="E207" s="242" t="s">
        <v>230</v>
      </c>
      <c r="F207" s="242" t="s">
        <v>236</v>
      </c>
      <c r="N207" s="3" t="s">
        <v>137</v>
      </c>
    </row>
    <row r="208" ht="12.75" customHeight="1">
      <c r="A208" s="242" t="s">
        <v>416</v>
      </c>
      <c r="B208" s="242" t="s">
        <v>215</v>
      </c>
      <c r="C208" s="242">
        <v>0.79814</v>
      </c>
      <c r="D208" s="242"/>
      <c r="E208" s="242" t="s">
        <v>230</v>
      </c>
      <c r="F208" s="242" t="s">
        <v>236</v>
      </c>
      <c r="N208" s="3" t="s">
        <v>137</v>
      </c>
    </row>
    <row r="209" ht="12.75" customHeight="1">
      <c r="A209" s="242" t="s">
        <v>417</v>
      </c>
      <c r="B209" s="242" t="s">
        <v>215</v>
      </c>
      <c r="C209" s="242">
        <v>0.97334</v>
      </c>
      <c r="D209" s="242"/>
      <c r="E209" s="242" t="s">
        <v>230</v>
      </c>
      <c r="F209" s="242" t="s">
        <v>236</v>
      </c>
      <c r="N209" s="3" t="s">
        <v>137</v>
      </c>
    </row>
    <row r="210" ht="12.75" customHeight="1">
      <c r="A210" s="242" t="s">
        <v>418</v>
      </c>
      <c r="B210" s="242" t="s">
        <v>215</v>
      </c>
      <c r="C210" s="242">
        <v>1.14854</v>
      </c>
      <c r="D210" s="242"/>
      <c r="E210" s="242" t="s">
        <v>230</v>
      </c>
      <c r="F210" s="242" t="s">
        <v>236</v>
      </c>
      <c r="N210" s="3" t="s">
        <v>137</v>
      </c>
    </row>
    <row r="211" ht="12.75" customHeight="1">
      <c r="A211" s="242" t="s">
        <v>419</v>
      </c>
      <c r="B211" s="242" t="s">
        <v>215</v>
      </c>
      <c r="C211" s="242">
        <v>0.98379</v>
      </c>
      <c r="D211" s="242"/>
      <c r="E211" s="242" t="s">
        <v>230</v>
      </c>
      <c r="F211" s="242" t="s">
        <v>236</v>
      </c>
      <c r="N211" s="3" t="s">
        <v>137</v>
      </c>
    </row>
    <row r="212" ht="12.75" customHeight="1">
      <c r="A212" s="242" t="s">
        <v>420</v>
      </c>
      <c r="B212" s="242" t="s">
        <v>215</v>
      </c>
      <c r="C212" s="242">
        <v>0.82903</v>
      </c>
      <c r="D212" s="242"/>
      <c r="E212" s="242" t="s">
        <v>230</v>
      </c>
      <c r="F212" s="242" t="s">
        <v>236</v>
      </c>
      <c r="N212" s="3" t="s">
        <v>137</v>
      </c>
    </row>
    <row r="213" ht="12.75" customHeight="1">
      <c r="A213" s="242" t="s">
        <v>421</v>
      </c>
      <c r="B213" s="242" t="s">
        <v>215</v>
      </c>
      <c r="C213" s="242">
        <v>0.69214</v>
      </c>
      <c r="D213" s="242"/>
      <c r="E213" s="242" t="s">
        <v>230</v>
      </c>
      <c r="F213" s="242" t="s">
        <v>236</v>
      </c>
      <c r="N213" s="3" t="s">
        <v>137</v>
      </c>
    </row>
    <row r="214" ht="12.75" customHeight="1">
      <c r="A214" s="242" t="s">
        <v>422</v>
      </c>
      <c r="B214" s="242" t="s">
        <v>215</v>
      </c>
      <c r="C214" s="242">
        <v>0.86518</v>
      </c>
      <c r="D214" s="242"/>
      <c r="E214" s="242" t="s">
        <v>230</v>
      </c>
      <c r="F214" s="242" t="s">
        <v>236</v>
      </c>
      <c r="N214" s="3" t="s">
        <v>137</v>
      </c>
    </row>
    <row r="215" ht="12.75" customHeight="1">
      <c r="A215" s="242" t="s">
        <v>423</v>
      </c>
      <c r="B215" s="242" t="s">
        <v>215</v>
      </c>
      <c r="C215" s="242">
        <v>1.03822</v>
      </c>
      <c r="D215" s="242"/>
      <c r="E215" s="242" t="s">
        <v>230</v>
      </c>
      <c r="F215" s="242" t="s">
        <v>236</v>
      </c>
      <c r="N215" s="3" t="s">
        <v>137</v>
      </c>
    </row>
    <row r="216" ht="12.75" customHeight="1">
      <c r="A216" s="242" t="s">
        <v>424</v>
      </c>
      <c r="B216" s="242" t="s">
        <v>215</v>
      </c>
      <c r="C216" s="242">
        <v>0.84788</v>
      </c>
      <c r="D216" s="242"/>
      <c r="E216" s="242" t="s">
        <v>230</v>
      </c>
      <c r="F216" s="242" t="s">
        <v>236</v>
      </c>
      <c r="N216" s="3" t="s">
        <v>137</v>
      </c>
    </row>
    <row r="217" ht="12.75" customHeight="1">
      <c r="A217" s="242" t="s">
        <v>425</v>
      </c>
      <c r="B217" s="242" t="s">
        <v>215</v>
      </c>
      <c r="C217" s="242">
        <v>0.69793</v>
      </c>
      <c r="D217" s="242"/>
      <c r="E217" s="242" t="s">
        <v>230</v>
      </c>
      <c r="F217" s="242" t="s">
        <v>236</v>
      </c>
      <c r="N217" s="3" t="s">
        <v>137</v>
      </c>
    </row>
    <row r="218" ht="12.75" customHeight="1">
      <c r="A218" s="242" t="s">
        <v>426</v>
      </c>
      <c r="B218" s="242" t="s">
        <v>215</v>
      </c>
      <c r="C218" s="242">
        <v>0.93057</v>
      </c>
      <c r="D218" s="242"/>
      <c r="E218" s="242" t="s">
        <v>230</v>
      </c>
      <c r="F218" s="242" t="s">
        <v>236</v>
      </c>
      <c r="N218" s="3" t="s">
        <v>137</v>
      </c>
    </row>
    <row r="219" ht="12.75" customHeight="1">
      <c r="A219" s="242" t="s">
        <v>427</v>
      </c>
      <c r="B219" s="242" t="s">
        <v>215</v>
      </c>
      <c r="C219" s="242">
        <v>1.16321</v>
      </c>
      <c r="D219" s="242"/>
      <c r="E219" s="242" t="s">
        <v>230</v>
      </c>
      <c r="F219" s="242" t="s">
        <v>236</v>
      </c>
      <c r="N219" s="3" t="s">
        <v>137</v>
      </c>
    </row>
    <row r="220" ht="12.75" customHeight="1">
      <c r="A220" s="242" t="s">
        <v>428</v>
      </c>
      <c r="B220" s="242" t="s">
        <v>215</v>
      </c>
      <c r="C220" s="242">
        <v>0.98175</v>
      </c>
      <c r="D220" s="242"/>
      <c r="E220" s="242" t="s">
        <v>230</v>
      </c>
      <c r="F220" s="242" t="s">
        <v>236</v>
      </c>
      <c r="N220" s="3" t="s">
        <v>137</v>
      </c>
    </row>
    <row r="221" ht="12.75" customHeight="1">
      <c r="A221" s="242" t="s">
        <v>429</v>
      </c>
      <c r="B221" s="242" t="s">
        <v>215</v>
      </c>
      <c r="C221" s="242">
        <v>0.969</v>
      </c>
      <c r="D221" s="242"/>
      <c r="E221" s="242" t="s">
        <v>230</v>
      </c>
      <c r="F221" s="242" t="s">
        <v>236</v>
      </c>
      <c r="N221" s="3" t="s">
        <v>137</v>
      </c>
    </row>
    <row r="222" ht="12.75" customHeight="1">
      <c r="A222" s="242" t="s">
        <v>430</v>
      </c>
      <c r="B222" s="242" t="s">
        <v>215</v>
      </c>
      <c r="C222" s="242">
        <v>0.89522</v>
      </c>
      <c r="D222" s="242"/>
      <c r="E222" s="242" t="s">
        <v>230</v>
      </c>
      <c r="F222" s="242" t="s">
        <v>236</v>
      </c>
      <c r="N222" s="3" t="s">
        <v>137</v>
      </c>
    </row>
  </sheetData>
  <printOptions/>
  <pageMargins bottom="0.75" footer="0.0" header="0.0" left="0.7" right="0.7" top="0.75"/>
  <pageSetup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86"/>
    <col customWidth="1" min="2" max="2" width="7.86"/>
    <col customWidth="1" min="3" max="3" width="7.0"/>
    <col customWidth="1" min="4" max="4" width="19.14"/>
    <col customWidth="1" min="5" max="5" width="20.71"/>
    <col customWidth="1" min="6" max="6" width="23.0"/>
    <col customWidth="1" min="7" max="7" width="14.0"/>
    <col customWidth="1" min="8" max="8" width="19.14"/>
    <col customWidth="1" min="9" max="9" width="20.71"/>
    <col customWidth="1" min="10" max="10" width="23.0"/>
    <col customWidth="1" min="11" max="11" width="14.0"/>
    <col customWidth="1" min="12" max="12" width="18.14"/>
  </cols>
  <sheetData>
    <row r="1" ht="12.75" customHeight="1">
      <c r="A1" s="233" t="s">
        <v>431</v>
      </c>
      <c r="B1" s="241"/>
      <c r="C1" s="241"/>
      <c r="D1" s="241"/>
      <c r="E1" s="241"/>
      <c r="F1" s="241"/>
      <c r="G1" s="241"/>
      <c r="H1" s="241"/>
      <c r="I1" s="241"/>
    </row>
    <row r="2" ht="12.75" customHeight="1">
      <c r="A2" s="3"/>
    </row>
    <row r="3" ht="12.75" customHeight="1">
      <c r="A3" s="239" t="s">
        <v>432</v>
      </c>
      <c r="B3" s="239" t="s">
        <v>16</v>
      </c>
      <c r="C3" s="239" t="s">
        <v>126</v>
      </c>
      <c r="D3" s="239" t="s">
        <v>268</v>
      </c>
      <c r="E3" s="239" t="s">
        <v>269</v>
      </c>
      <c r="F3" s="239" t="s">
        <v>270</v>
      </c>
      <c r="G3" s="239" t="s">
        <v>271</v>
      </c>
      <c r="H3" s="239" t="s">
        <v>178</v>
      </c>
      <c r="I3" s="239" t="s">
        <v>17</v>
      </c>
    </row>
    <row r="4" ht="12.75" customHeight="1">
      <c r="A4" s="242" t="s">
        <v>433</v>
      </c>
      <c r="B4" s="242" t="s">
        <v>210</v>
      </c>
      <c r="C4" s="242">
        <v>1.96073</v>
      </c>
      <c r="D4" s="242"/>
      <c r="E4" s="242" t="s">
        <v>230</v>
      </c>
      <c r="F4" s="242" t="s">
        <v>246</v>
      </c>
      <c r="H4" s="238" t="s">
        <v>213</v>
      </c>
      <c r="I4" s="3" t="s">
        <v>213</v>
      </c>
    </row>
    <row r="5" ht="12.75" customHeight="1">
      <c r="A5" s="242" t="s">
        <v>434</v>
      </c>
      <c r="B5" s="242" t="s">
        <v>210</v>
      </c>
      <c r="C5" s="242">
        <v>1.47389</v>
      </c>
      <c r="D5" s="242"/>
      <c r="E5" s="242" t="s">
        <v>230</v>
      </c>
      <c r="F5" s="242" t="s">
        <v>246</v>
      </c>
      <c r="H5" s="238" t="s">
        <v>213</v>
      </c>
      <c r="I5" s="3" t="s">
        <v>213</v>
      </c>
    </row>
    <row r="6" ht="12.75" customHeight="1">
      <c r="A6" s="242" t="s">
        <v>435</v>
      </c>
      <c r="B6" s="242" t="s">
        <v>210</v>
      </c>
      <c r="C6" s="242">
        <v>0.61324</v>
      </c>
      <c r="D6" s="242"/>
      <c r="E6" s="242" t="s">
        <v>230</v>
      </c>
      <c r="F6" s="242" t="s">
        <v>246</v>
      </c>
      <c r="H6" s="238" t="s">
        <v>213</v>
      </c>
      <c r="I6" s="3" t="s">
        <v>213</v>
      </c>
    </row>
    <row r="7" ht="12.75" customHeight="1">
      <c r="A7" s="242" t="s">
        <v>139</v>
      </c>
      <c r="B7" s="242" t="s">
        <v>210</v>
      </c>
      <c r="C7" s="242">
        <v>0.0252</v>
      </c>
      <c r="D7" s="242"/>
      <c r="E7" s="242" t="s">
        <v>230</v>
      </c>
      <c r="F7" s="242" t="s">
        <v>244</v>
      </c>
      <c r="H7" s="238" t="s">
        <v>139</v>
      </c>
      <c r="I7" s="3" t="s">
        <v>139</v>
      </c>
    </row>
    <row r="8" ht="12.75" customHeight="1">
      <c r="A8" s="242" t="s">
        <v>436</v>
      </c>
      <c r="B8" s="242" t="s">
        <v>210</v>
      </c>
      <c r="C8" s="242">
        <v>0.297</v>
      </c>
      <c r="D8" s="242"/>
      <c r="E8" s="242" t="s">
        <v>230</v>
      </c>
      <c r="F8" s="242" t="s">
        <v>244</v>
      </c>
      <c r="H8" s="238" t="s">
        <v>437</v>
      </c>
      <c r="I8" s="3" t="s">
        <v>137</v>
      </c>
    </row>
    <row r="9" ht="12.75" customHeight="1">
      <c r="A9" s="242" t="s">
        <v>438</v>
      </c>
      <c r="B9" s="242" t="s">
        <v>210</v>
      </c>
      <c r="C9" s="242">
        <v>0.297</v>
      </c>
      <c r="D9" s="242"/>
      <c r="E9" s="242" t="s">
        <v>230</v>
      </c>
      <c r="F9" s="242" t="s">
        <v>244</v>
      </c>
      <c r="H9" s="238" t="s">
        <v>437</v>
      </c>
      <c r="I9" s="3" t="s">
        <v>137</v>
      </c>
    </row>
    <row r="10" ht="12.75" customHeight="1">
      <c r="A10" s="242" t="s">
        <v>439</v>
      </c>
      <c r="B10" s="242" t="s">
        <v>210</v>
      </c>
      <c r="C10" s="242">
        <v>0.297</v>
      </c>
      <c r="D10" s="242"/>
      <c r="E10" s="242" t="s">
        <v>230</v>
      </c>
      <c r="F10" s="242" t="s">
        <v>244</v>
      </c>
      <c r="H10" s="238" t="s">
        <v>437</v>
      </c>
      <c r="I10" s="3" t="s">
        <v>137</v>
      </c>
    </row>
    <row r="11" ht="12.75" customHeight="1">
      <c r="A11" s="242" t="s">
        <v>440</v>
      </c>
      <c r="B11" s="242" t="s">
        <v>210</v>
      </c>
      <c r="C11" s="242">
        <v>0.297</v>
      </c>
      <c r="D11" s="242"/>
      <c r="E11" s="242" t="s">
        <v>230</v>
      </c>
      <c r="F11" s="242" t="s">
        <v>244</v>
      </c>
      <c r="H11" s="238" t="s">
        <v>437</v>
      </c>
      <c r="I11" s="3" t="s">
        <v>137</v>
      </c>
    </row>
    <row r="12" ht="12.75" customHeight="1">
      <c r="A12" s="242" t="s">
        <v>441</v>
      </c>
      <c r="B12" s="242" t="s">
        <v>210</v>
      </c>
      <c r="C12" s="242">
        <v>0.297</v>
      </c>
      <c r="D12" s="242"/>
      <c r="E12" s="242" t="s">
        <v>230</v>
      </c>
      <c r="F12" s="242" t="s">
        <v>244</v>
      </c>
      <c r="H12" s="238" t="s">
        <v>437</v>
      </c>
      <c r="I12" s="3" t="s">
        <v>137</v>
      </c>
    </row>
    <row r="13" ht="12.75" customHeight="1">
      <c r="A13" s="242" t="s">
        <v>442</v>
      </c>
      <c r="B13" s="242" t="s">
        <v>210</v>
      </c>
      <c r="C13" s="242">
        <v>0.297</v>
      </c>
      <c r="D13" s="242"/>
      <c r="E13" s="242" t="s">
        <v>230</v>
      </c>
      <c r="F13" s="242" t="s">
        <v>244</v>
      </c>
      <c r="H13" s="238" t="s">
        <v>437</v>
      </c>
      <c r="I13" s="3" t="s">
        <v>137</v>
      </c>
    </row>
    <row r="14" ht="12.75" customHeight="1">
      <c r="A14" s="242" t="s">
        <v>443</v>
      </c>
      <c r="B14" s="242" t="s">
        <v>210</v>
      </c>
      <c r="C14" s="242">
        <v>0.297</v>
      </c>
      <c r="D14" s="242"/>
      <c r="E14" s="242" t="s">
        <v>230</v>
      </c>
      <c r="F14" s="242" t="s">
        <v>244</v>
      </c>
      <c r="H14" s="238" t="s">
        <v>437</v>
      </c>
      <c r="I14" s="3" t="s">
        <v>137</v>
      </c>
    </row>
    <row r="15" ht="12.75" customHeight="1">
      <c r="A15" s="242" t="s">
        <v>444</v>
      </c>
      <c r="B15" s="242" t="s">
        <v>210</v>
      </c>
      <c r="C15" s="242">
        <v>0.297</v>
      </c>
      <c r="D15" s="242"/>
      <c r="E15" s="242" t="s">
        <v>230</v>
      </c>
      <c r="F15" s="242" t="s">
        <v>244</v>
      </c>
      <c r="H15" s="238" t="s">
        <v>437</v>
      </c>
      <c r="I15" s="3" t="s">
        <v>137</v>
      </c>
    </row>
    <row r="16" ht="12.75" customHeight="1">
      <c r="A16" s="242" t="s">
        <v>445</v>
      </c>
      <c r="B16" s="242" t="s">
        <v>210</v>
      </c>
      <c r="C16" s="242">
        <v>0.297</v>
      </c>
      <c r="D16" s="242"/>
      <c r="E16" s="242" t="s">
        <v>230</v>
      </c>
      <c r="F16" s="242" t="s">
        <v>244</v>
      </c>
      <c r="H16" s="238" t="s">
        <v>437</v>
      </c>
      <c r="I16" s="3" t="s">
        <v>137</v>
      </c>
    </row>
    <row r="17" ht="12.75" customHeight="1">
      <c r="A17" s="242" t="s">
        <v>446</v>
      </c>
      <c r="B17" s="242" t="s">
        <v>210</v>
      </c>
      <c r="C17" s="242">
        <v>0.297</v>
      </c>
      <c r="D17" s="242"/>
      <c r="E17" s="242" t="s">
        <v>230</v>
      </c>
      <c r="F17" s="242" t="s">
        <v>244</v>
      </c>
      <c r="H17" s="238" t="s">
        <v>437</v>
      </c>
      <c r="I17" s="3" t="s">
        <v>137</v>
      </c>
    </row>
    <row r="18" ht="12.75" customHeight="1">
      <c r="A18" s="242" t="s">
        <v>447</v>
      </c>
      <c r="B18" s="242" t="s">
        <v>210</v>
      </c>
      <c r="C18" s="242">
        <v>0.297</v>
      </c>
      <c r="D18" s="242"/>
      <c r="E18" s="242" t="s">
        <v>230</v>
      </c>
      <c r="F18" s="242" t="s">
        <v>244</v>
      </c>
      <c r="H18" s="238" t="s">
        <v>437</v>
      </c>
      <c r="I18" s="3" t="s">
        <v>137</v>
      </c>
    </row>
    <row r="19" ht="12.75" customHeight="1">
      <c r="A19" s="242" t="s">
        <v>448</v>
      </c>
      <c r="B19" s="242" t="s">
        <v>210</v>
      </c>
      <c r="C19" s="242">
        <v>0.297</v>
      </c>
      <c r="D19" s="242"/>
      <c r="E19" s="242" t="s">
        <v>230</v>
      </c>
      <c r="F19" s="242" t="s">
        <v>244</v>
      </c>
      <c r="H19" s="238" t="s">
        <v>437</v>
      </c>
      <c r="I19" s="3" t="s">
        <v>137</v>
      </c>
    </row>
    <row r="20" ht="12.75" customHeight="1">
      <c r="A20" s="242" t="s">
        <v>449</v>
      </c>
      <c r="B20" s="242" t="s">
        <v>210</v>
      </c>
      <c r="C20" s="242">
        <v>0.048</v>
      </c>
      <c r="D20" s="242"/>
      <c r="E20" s="242" t="s">
        <v>230</v>
      </c>
      <c r="F20" s="242" t="s">
        <v>246</v>
      </c>
      <c r="H20" s="238" t="s">
        <v>450</v>
      </c>
      <c r="I20" s="3" t="s">
        <v>140</v>
      </c>
    </row>
    <row r="21" ht="12.75" customHeight="1">
      <c r="A21" s="242" t="s">
        <v>451</v>
      </c>
      <c r="B21" s="242" t="s">
        <v>210</v>
      </c>
      <c r="C21" s="242">
        <v>0.048</v>
      </c>
      <c r="D21" s="242"/>
      <c r="E21" s="242" t="s">
        <v>230</v>
      </c>
      <c r="F21" s="242" t="s">
        <v>244</v>
      </c>
      <c r="H21" s="238" t="s">
        <v>450</v>
      </c>
      <c r="I21" s="3" t="s">
        <v>140</v>
      </c>
    </row>
    <row r="22" ht="12.75" customHeight="1">
      <c r="A22" s="242" t="s">
        <v>452</v>
      </c>
      <c r="B22" s="242" t="s">
        <v>210</v>
      </c>
      <c r="C22" s="242">
        <v>0.048</v>
      </c>
      <c r="D22" s="242"/>
      <c r="E22" s="242" t="s">
        <v>230</v>
      </c>
      <c r="F22" s="242" t="s">
        <v>244</v>
      </c>
      <c r="H22" s="238" t="s">
        <v>450</v>
      </c>
      <c r="I22" s="3" t="s">
        <v>140</v>
      </c>
    </row>
    <row r="23" ht="12.75" customHeight="1">
      <c r="A23" s="242" t="s">
        <v>453</v>
      </c>
      <c r="B23" s="242" t="s">
        <v>210</v>
      </c>
      <c r="C23" s="242">
        <v>0.048</v>
      </c>
      <c r="D23" s="242"/>
      <c r="E23" s="242" t="s">
        <v>230</v>
      </c>
      <c r="F23" s="242" t="s">
        <v>244</v>
      </c>
      <c r="H23" s="238" t="s">
        <v>450</v>
      </c>
      <c r="I23" s="3" t="s">
        <v>140</v>
      </c>
    </row>
    <row r="24" ht="12.75" customHeight="1">
      <c r="A24" s="242" t="s">
        <v>454</v>
      </c>
      <c r="B24" s="242" t="s">
        <v>210</v>
      </c>
      <c r="C24" s="242">
        <v>0.048</v>
      </c>
      <c r="D24" s="242"/>
      <c r="E24" s="242" t="s">
        <v>230</v>
      </c>
      <c r="F24" s="242" t="s">
        <v>244</v>
      </c>
      <c r="H24" s="238" t="s">
        <v>450</v>
      </c>
      <c r="I24" s="3" t="s">
        <v>140</v>
      </c>
    </row>
    <row r="25" ht="12.75" customHeight="1">
      <c r="A25" s="242" t="s">
        <v>455</v>
      </c>
      <c r="B25" s="242" t="s">
        <v>210</v>
      </c>
      <c r="C25" s="242">
        <v>0.048</v>
      </c>
      <c r="D25" s="242"/>
      <c r="E25" s="242" t="s">
        <v>230</v>
      </c>
      <c r="F25" s="242" t="s">
        <v>244</v>
      </c>
      <c r="H25" s="238" t="s">
        <v>450</v>
      </c>
      <c r="I25" s="3" t="s">
        <v>140</v>
      </c>
    </row>
    <row r="26" ht="12.75" customHeight="1">
      <c r="A26" s="242" t="s">
        <v>456</v>
      </c>
      <c r="B26" s="242" t="s">
        <v>210</v>
      </c>
      <c r="C26" s="242">
        <v>0.048</v>
      </c>
      <c r="D26" s="242"/>
      <c r="E26" s="242" t="s">
        <v>230</v>
      </c>
      <c r="F26" s="242" t="s">
        <v>244</v>
      </c>
      <c r="H26" s="238" t="s">
        <v>450</v>
      </c>
      <c r="I26" s="3" t="s">
        <v>140</v>
      </c>
    </row>
    <row r="27" ht="12.75" customHeight="1">
      <c r="A27" s="242" t="s">
        <v>457</v>
      </c>
      <c r="B27" s="242" t="s">
        <v>210</v>
      </c>
      <c r="C27" s="242">
        <v>0.048</v>
      </c>
      <c r="D27" s="242"/>
      <c r="E27" s="242" t="s">
        <v>230</v>
      </c>
      <c r="F27" s="242" t="s">
        <v>244</v>
      </c>
      <c r="H27" s="238" t="s">
        <v>450</v>
      </c>
      <c r="I27" s="3" t="s">
        <v>140</v>
      </c>
    </row>
    <row r="28" ht="12.75" customHeight="1">
      <c r="A28" s="242" t="s">
        <v>458</v>
      </c>
      <c r="B28" s="242" t="s">
        <v>210</v>
      </c>
      <c r="C28" s="242">
        <v>0.048</v>
      </c>
      <c r="D28" s="242"/>
      <c r="E28" s="242" t="s">
        <v>230</v>
      </c>
      <c r="F28" s="242" t="s">
        <v>244</v>
      </c>
      <c r="H28" s="238" t="s">
        <v>450</v>
      </c>
      <c r="I28" s="3" t="s">
        <v>140</v>
      </c>
    </row>
    <row r="29" ht="12.75" customHeight="1">
      <c r="A29" s="242" t="s">
        <v>433</v>
      </c>
      <c r="B29" s="242" t="s">
        <v>215</v>
      </c>
      <c r="C29" s="242">
        <v>1.96073</v>
      </c>
      <c r="D29" s="242"/>
      <c r="E29" s="242" t="s">
        <v>230</v>
      </c>
      <c r="F29" s="242" t="s">
        <v>246</v>
      </c>
      <c r="H29" s="238" t="s">
        <v>213</v>
      </c>
      <c r="I29" s="3" t="s">
        <v>213</v>
      </c>
    </row>
    <row r="30" ht="12.75" customHeight="1">
      <c r="A30" s="242" t="s">
        <v>434</v>
      </c>
      <c r="B30" s="242" t="s">
        <v>215</v>
      </c>
      <c r="C30" s="242">
        <v>1.47389</v>
      </c>
      <c r="D30" s="242"/>
      <c r="E30" s="242" t="s">
        <v>230</v>
      </c>
      <c r="F30" s="242" t="s">
        <v>246</v>
      </c>
      <c r="H30" s="238" t="s">
        <v>213</v>
      </c>
      <c r="I30" s="3" t="s">
        <v>213</v>
      </c>
    </row>
    <row r="31" ht="12.75" customHeight="1">
      <c r="A31" s="242" t="s">
        <v>435</v>
      </c>
      <c r="B31" s="242" t="s">
        <v>215</v>
      </c>
      <c r="C31" s="242">
        <v>0.61324</v>
      </c>
      <c r="D31" s="242"/>
      <c r="E31" s="242" t="s">
        <v>230</v>
      </c>
      <c r="F31" s="242" t="s">
        <v>246</v>
      </c>
      <c r="H31" s="238" t="s">
        <v>213</v>
      </c>
      <c r="I31" s="3" t="s">
        <v>213</v>
      </c>
    </row>
    <row r="32" ht="12.75" customHeight="1">
      <c r="A32" s="242" t="s">
        <v>139</v>
      </c>
      <c r="B32" s="242" t="s">
        <v>215</v>
      </c>
      <c r="C32" s="242">
        <v>0.0285</v>
      </c>
      <c r="D32" s="242"/>
      <c r="E32" s="242" t="s">
        <v>230</v>
      </c>
      <c r="F32" s="242" t="s">
        <v>246</v>
      </c>
      <c r="H32" s="238" t="s">
        <v>139</v>
      </c>
      <c r="I32" s="3" t="s">
        <v>139</v>
      </c>
    </row>
    <row r="33" ht="12.75" customHeight="1">
      <c r="A33" s="242" t="s">
        <v>436</v>
      </c>
      <c r="B33" s="242" t="s">
        <v>215</v>
      </c>
      <c r="C33" s="242">
        <v>0.65946</v>
      </c>
      <c r="D33" s="242"/>
      <c r="E33" s="242" t="s">
        <v>230</v>
      </c>
      <c r="F33" s="242" t="s">
        <v>246</v>
      </c>
      <c r="H33" s="238" t="s">
        <v>437</v>
      </c>
      <c r="I33" s="3" t="s">
        <v>137</v>
      </c>
    </row>
    <row r="34" ht="12.75" customHeight="1">
      <c r="A34" s="242" t="s">
        <v>438</v>
      </c>
      <c r="B34" s="242" t="s">
        <v>215</v>
      </c>
      <c r="C34" s="242">
        <v>0.41243</v>
      </c>
      <c r="D34" s="242"/>
      <c r="E34" s="242" t="s">
        <v>230</v>
      </c>
      <c r="F34" s="242" t="s">
        <v>246</v>
      </c>
      <c r="H34" s="238" t="s">
        <v>437</v>
      </c>
      <c r="I34" s="3" t="s">
        <v>137</v>
      </c>
    </row>
    <row r="35" ht="12.75" customHeight="1">
      <c r="A35" s="242" t="s">
        <v>439</v>
      </c>
      <c r="B35" s="242" t="s">
        <v>215</v>
      </c>
      <c r="C35" s="242">
        <v>0.20027</v>
      </c>
      <c r="D35" s="242"/>
      <c r="E35" s="242" t="s">
        <v>230</v>
      </c>
      <c r="F35" s="242" t="s">
        <v>246</v>
      </c>
      <c r="H35" s="238" t="s">
        <v>437</v>
      </c>
      <c r="I35" s="3" t="s">
        <v>137</v>
      </c>
    </row>
    <row r="36" ht="12.75" customHeight="1">
      <c r="A36" s="242" t="s">
        <v>440</v>
      </c>
      <c r="B36" s="242" t="s">
        <v>215</v>
      </c>
      <c r="C36" s="242">
        <v>0.25115</v>
      </c>
      <c r="D36" s="242"/>
      <c r="E36" s="242" t="s">
        <v>230</v>
      </c>
      <c r="F36" s="242" t="s">
        <v>246</v>
      </c>
      <c r="H36" s="238" t="s">
        <v>437</v>
      </c>
      <c r="I36" s="3" t="s">
        <v>137</v>
      </c>
    </row>
    <row r="37" ht="12.75" customHeight="1">
      <c r="A37" s="242" t="s">
        <v>441</v>
      </c>
      <c r="B37" s="242" t="s">
        <v>215</v>
      </c>
      <c r="C37" s="242">
        <v>0.15262</v>
      </c>
      <c r="D37" s="242"/>
      <c r="E37" s="242" t="s">
        <v>230</v>
      </c>
      <c r="F37" s="242" t="s">
        <v>246</v>
      </c>
      <c r="H37" s="238" t="s">
        <v>437</v>
      </c>
      <c r="I37" s="3" t="s">
        <v>137</v>
      </c>
    </row>
    <row r="38" ht="12.75" customHeight="1">
      <c r="A38" s="242" t="s">
        <v>442</v>
      </c>
      <c r="B38" s="242" t="s">
        <v>215</v>
      </c>
      <c r="C38" s="242">
        <v>0.08678</v>
      </c>
      <c r="D38" s="242"/>
      <c r="E38" s="242" t="s">
        <v>230</v>
      </c>
      <c r="F38" s="242" t="s">
        <v>246</v>
      </c>
      <c r="H38" s="238" t="s">
        <v>437</v>
      </c>
      <c r="I38" s="3" t="s">
        <v>137</v>
      </c>
    </row>
    <row r="39" ht="12.75" customHeight="1">
      <c r="A39" s="242" t="s">
        <v>443</v>
      </c>
      <c r="B39" s="242" t="s">
        <v>215</v>
      </c>
      <c r="C39" s="242">
        <v>0.08869</v>
      </c>
      <c r="D39" s="242"/>
      <c r="E39" s="242" t="s">
        <v>230</v>
      </c>
      <c r="F39" s="242" t="s">
        <v>246</v>
      </c>
      <c r="H39" s="238" t="s">
        <v>437</v>
      </c>
      <c r="I39" s="3" t="s">
        <v>137</v>
      </c>
    </row>
    <row r="40" ht="12.75" customHeight="1">
      <c r="A40" s="242" t="s">
        <v>444</v>
      </c>
      <c r="B40" s="242" t="s">
        <v>215</v>
      </c>
      <c r="C40" s="242">
        <v>0.12427</v>
      </c>
      <c r="D40" s="242"/>
      <c r="E40" s="242" t="s">
        <v>230</v>
      </c>
      <c r="F40" s="242" t="s">
        <v>246</v>
      </c>
      <c r="H40" s="238" t="s">
        <v>437</v>
      </c>
      <c r="I40" s="3" t="s">
        <v>137</v>
      </c>
    </row>
    <row r="41" ht="12.75" customHeight="1">
      <c r="A41" s="242" t="s">
        <v>459</v>
      </c>
      <c r="B41" s="242" t="s">
        <v>215</v>
      </c>
      <c r="C41" s="242">
        <v>1.173514123485599</v>
      </c>
      <c r="D41" s="242"/>
      <c r="E41" s="242" t="s">
        <v>230</v>
      </c>
      <c r="F41" s="242" t="s">
        <v>246</v>
      </c>
      <c r="G41" s="242"/>
      <c r="H41" s="243" t="s">
        <v>437</v>
      </c>
      <c r="I41" s="242" t="s">
        <v>137</v>
      </c>
      <c r="J41" s="242"/>
      <c r="K41" s="242"/>
      <c r="L41" s="242"/>
    </row>
    <row r="42" ht="12.75" customHeight="1">
      <c r="A42" s="242" t="s">
        <v>460</v>
      </c>
      <c r="B42" s="242" t="s">
        <v>215</v>
      </c>
      <c r="C42" s="242">
        <v>0.8206333859027118</v>
      </c>
      <c r="D42" s="242"/>
      <c r="E42" s="242" t="s">
        <v>230</v>
      </c>
      <c r="F42" s="242" t="s">
        <v>246</v>
      </c>
      <c r="G42" s="242"/>
      <c r="H42" s="243" t="s">
        <v>437</v>
      </c>
      <c r="I42" s="242" t="s">
        <v>137</v>
      </c>
      <c r="J42" s="242"/>
      <c r="K42" s="242"/>
      <c r="L42" s="242"/>
    </row>
    <row r="43" ht="12.75" customHeight="1">
      <c r="A43" s="242" t="s">
        <v>461</v>
      </c>
      <c r="B43" s="242" t="s">
        <v>215</v>
      </c>
      <c r="C43" s="242">
        <v>0.4960066324915519</v>
      </c>
      <c r="D43" s="242"/>
      <c r="E43" s="242" t="s">
        <v>230</v>
      </c>
      <c r="F43" s="242" t="s">
        <v>246</v>
      </c>
      <c r="G43" s="242"/>
      <c r="H43" s="243" t="s">
        <v>437</v>
      </c>
      <c r="I43" s="242" t="s">
        <v>137</v>
      </c>
      <c r="J43" s="242"/>
      <c r="K43" s="242"/>
      <c r="L43" s="242"/>
    </row>
    <row r="44" ht="12.75" customHeight="1">
      <c r="A44" s="242" t="s">
        <v>462</v>
      </c>
      <c r="B44" s="242" t="s">
        <v>215</v>
      </c>
      <c r="C44" s="242">
        <v>0.94952</v>
      </c>
      <c r="D44" s="242"/>
      <c r="E44" s="242" t="s">
        <v>230</v>
      </c>
      <c r="F44" s="242" t="s">
        <v>246</v>
      </c>
      <c r="G44" s="242"/>
      <c r="H44" s="243" t="s">
        <v>437</v>
      </c>
      <c r="I44" s="242" t="s">
        <v>137</v>
      </c>
      <c r="J44" s="242"/>
      <c r="K44" s="242"/>
      <c r="L44" s="242"/>
    </row>
    <row r="45" ht="12.75" customHeight="1">
      <c r="A45" s="242" t="s">
        <v>463</v>
      </c>
      <c r="B45" s="242" t="s">
        <v>215</v>
      </c>
      <c r="C45" s="242">
        <v>0.87386</v>
      </c>
      <c r="D45" s="242"/>
      <c r="E45" s="242" t="s">
        <v>230</v>
      </c>
      <c r="F45" s="242" t="s">
        <v>246</v>
      </c>
      <c r="G45" s="242"/>
      <c r="H45" s="243" t="s">
        <v>437</v>
      </c>
      <c r="I45" s="242" t="s">
        <v>137</v>
      </c>
      <c r="J45" s="242"/>
      <c r="K45" s="242"/>
      <c r="L45" s="242"/>
    </row>
    <row r="46" ht="12.75" customHeight="1">
      <c r="A46" s="242" t="s">
        <v>464</v>
      </c>
      <c r="B46" s="242" t="s">
        <v>215</v>
      </c>
      <c r="C46" s="242">
        <v>0.52197</v>
      </c>
      <c r="D46" s="242"/>
      <c r="E46" s="242" t="s">
        <v>230</v>
      </c>
      <c r="F46" s="242" t="s">
        <v>246</v>
      </c>
      <c r="G46" s="242"/>
      <c r="H46" s="243" t="s">
        <v>437</v>
      </c>
      <c r="I46" s="242" t="s">
        <v>137</v>
      </c>
      <c r="J46" s="242"/>
      <c r="K46" s="242"/>
      <c r="L46" s="242"/>
    </row>
    <row r="47" ht="12.75" customHeight="1">
      <c r="A47" s="242" t="s">
        <v>447</v>
      </c>
      <c r="B47" s="242" t="s">
        <v>215</v>
      </c>
      <c r="C47" s="242">
        <v>0.61742</v>
      </c>
      <c r="D47" s="242"/>
      <c r="E47" s="242" t="s">
        <v>230</v>
      </c>
      <c r="F47" s="242" t="s">
        <v>246</v>
      </c>
      <c r="H47" s="238" t="s">
        <v>437</v>
      </c>
      <c r="I47" s="3" t="s">
        <v>137</v>
      </c>
    </row>
    <row r="48" ht="12.75" customHeight="1">
      <c r="A48" s="242" t="s">
        <v>465</v>
      </c>
      <c r="B48" s="242" t="s">
        <v>215</v>
      </c>
      <c r="C48" s="242">
        <v>0.58651</v>
      </c>
      <c r="D48" s="242"/>
      <c r="E48" s="242" t="s">
        <v>230</v>
      </c>
      <c r="F48" s="242" t="s">
        <v>246</v>
      </c>
      <c r="H48" s="238" t="s">
        <v>437</v>
      </c>
      <c r="I48" s="3" t="s">
        <v>137</v>
      </c>
    </row>
    <row r="49" ht="12.75" customHeight="1">
      <c r="A49" s="242" t="s">
        <v>449</v>
      </c>
      <c r="B49" s="242" t="s">
        <v>215</v>
      </c>
      <c r="C49" s="242">
        <v>0.0495</v>
      </c>
      <c r="D49" s="242"/>
      <c r="E49" s="242" t="s">
        <v>230</v>
      </c>
      <c r="F49" s="242" t="s">
        <v>246</v>
      </c>
      <c r="H49" s="238" t="s">
        <v>450</v>
      </c>
      <c r="I49" s="3" t="s">
        <v>140</v>
      </c>
    </row>
    <row r="50" ht="12.75" customHeight="1">
      <c r="A50" s="242" t="s">
        <v>451</v>
      </c>
      <c r="B50" s="242" t="s">
        <v>215</v>
      </c>
      <c r="C50" s="242">
        <v>0.0333</v>
      </c>
      <c r="D50" s="242"/>
      <c r="E50" s="242" t="s">
        <v>230</v>
      </c>
      <c r="F50" s="242" t="s">
        <v>246</v>
      </c>
      <c r="H50" s="238" t="s">
        <v>450</v>
      </c>
      <c r="I50" s="3" t="s">
        <v>140</v>
      </c>
    </row>
    <row r="51" ht="12.75" customHeight="1">
      <c r="A51" s="242" t="s">
        <v>452</v>
      </c>
      <c r="B51" s="242" t="s">
        <v>215</v>
      </c>
      <c r="C51" s="242">
        <v>0.0091</v>
      </c>
      <c r="D51" s="242"/>
      <c r="E51" s="242" t="s">
        <v>230</v>
      </c>
      <c r="F51" s="242" t="s">
        <v>246</v>
      </c>
      <c r="H51" s="238" t="s">
        <v>450</v>
      </c>
      <c r="I51" s="3" t="s">
        <v>140</v>
      </c>
    </row>
    <row r="52" ht="12.75" customHeight="1">
      <c r="A52" s="242" t="s">
        <v>453</v>
      </c>
      <c r="B52" s="242" t="s">
        <v>215</v>
      </c>
      <c r="C52" s="242">
        <v>0.0059</v>
      </c>
      <c r="D52" s="242"/>
      <c r="E52" s="242" t="s">
        <v>230</v>
      </c>
      <c r="F52" s="242" t="s">
        <v>246</v>
      </c>
      <c r="H52" s="238" t="s">
        <v>450</v>
      </c>
      <c r="I52" s="3" t="s">
        <v>140</v>
      </c>
    </row>
    <row r="53" ht="12.75" customHeight="1">
      <c r="A53" s="242" t="s">
        <v>454</v>
      </c>
      <c r="B53" s="242" t="s">
        <v>215</v>
      </c>
      <c r="C53" s="242">
        <v>0.0292</v>
      </c>
      <c r="D53" s="242"/>
      <c r="E53" s="242" t="s">
        <v>230</v>
      </c>
      <c r="F53" s="242" t="s">
        <v>246</v>
      </c>
      <c r="H53" s="238" t="s">
        <v>450</v>
      </c>
      <c r="I53" s="3" t="s">
        <v>140</v>
      </c>
    </row>
    <row r="54" ht="12.75" customHeight="1">
      <c r="A54" s="242" t="s">
        <v>455</v>
      </c>
      <c r="B54" s="242" t="s">
        <v>215</v>
      </c>
      <c r="C54" s="242">
        <v>0.0079</v>
      </c>
      <c r="D54" s="242"/>
      <c r="E54" s="242" t="s">
        <v>230</v>
      </c>
      <c r="F54" s="242" t="s">
        <v>246</v>
      </c>
      <c r="H54" s="238" t="s">
        <v>450</v>
      </c>
      <c r="I54" s="3" t="s">
        <v>140</v>
      </c>
    </row>
    <row r="55" ht="12.75" customHeight="1">
      <c r="A55" s="242" t="s">
        <v>456</v>
      </c>
      <c r="B55" s="242" t="s">
        <v>215</v>
      </c>
      <c r="C55" s="242">
        <v>0.0041</v>
      </c>
      <c r="D55" s="242"/>
      <c r="E55" s="242" t="s">
        <v>230</v>
      </c>
      <c r="F55" s="242" t="s">
        <v>246</v>
      </c>
      <c r="H55" s="238" t="s">
        <v>450</v>
      </c>
      <c r="I55" s="3" t="s">
        <v>140</v>
      </c>
    </row>
    <row r="56" ht="12.75" customHeight="1">
      <c r="A56" s="242" t="s">
        <v>457</v>
      </c>
      <c r="B56" s="242" t="s">
        <v>215</v>
      </c>
      <c r="C56" s="242">
        <v>0.02</v>
      </c>
      <c r="D56" s="242"/>
      <c r="E56" s="242" t="s">
        <v>230</v>
      </c>
      <c r="F56" s="242" t="s">
        <v>246</v>
      </c>
      <c r="H56" s="238" t="s">
        <v>450</v>
      </c>
      <c r="I56" s="3" t="s">
        <v>140</v>
      </c>
    </row>
    <row r="57" ht="12.75" customHeight="1">
      <c r="A57" s="242" t="s">
        <v>458</v>
      </c>
      <c r="B57" s="242" t="s">
        <v>215</v>
      </c>
      <c r="C57" s="242">
        <v>0.0125</v>
      </c>
      <c r="D57" s="242"/>
      <c r="E57" s="242" t="s">
        <v>230</v>
      </c>
      <c r="F57" s="242" t="s">
        <v>246</v>
      </c>
      <c r="H57" s="238" t="s">
        <v>450</v>
      </c>
      <c r="I57" s="3" t="s">
        <v>140</v>
      </c>
    </row>
    <row r="58" ht="12.75" customHeight="1">
      <c r="A58" s="242" t="s">
        <v>433</v>
      </c>
      <c r="B58" s="242" t="s">
        <v>217</v>
      </c>
      <c r="C58" s="244">
        <v>1.527</v>
      </c>
      <c r="D58" s="242"/>
      <c r="E58" s="242" t="s">
        <v>230</v>
      </c>
      <c r="F58" s="242" t="s">
        <v>244</v>
      </c>
      <c r="H58" s="238" t="s">
        <v>213</v>
      </c>
      <c r="I58" s="3" t="s">
        <v>213</v>
      </c>
    </row>
    <row r="59" ht="12.75" customHeight="1">
      <c r="A59" s="242" t="s">
        <v>434</v>
      </c>
      <c r="B59" s="242" t="s">
        <v>217</v>
      </c>
      <c r="C59" s="244">
        <v>1.527</v>
      </c>
      <c r="D59" s="242"/>
      <c r="E59" s="242" t="s">
        <v>230</v>
      </c>
      <c r="F59" s="242" t="s">
        <v>244</v>
      </c>
      <c r="H59" s="238" t="s">
        <v>213</v>
      </c>
      <c r="I59" s="3" t="s">
        <v>213</v>
      </c>
    </row>
    <row r="60" ht="12.75" customHeight="1">
      <c r="A60" s="242" t="s">
        <v>435</v>
      </c>
      <c r="B60" s="242" t="s">
        <v>217</v>
      </c>
      <c r="C60" s="244">
        <v>1.527</v>
      </c>
      <c r="D60" s="242"/>
      <c r="E60" s="242" t="s">
        <v>230</v>
      </c>
      <c r="F60" s="242" t="s">
        <v>244</v>
      </c>
      <c r="H60" s="238" t="s">
        <v>213</v>
      </c>
      <c r="I60" s="3" t="s">
        <v>213</v>
      </c>
    </row>
    <row r="61" ht="12.75" customHeight="1">
      <c r="A61" s="242" t="s">
        <v>139</v>
      </c>
      <c r="B61" s="242" t="s">
        <v>217</v>
      </c>
      <c r="C61" s="242">
        <v>0.0252</v>
      </c>
      <c r="D61" s="242"/>
      <c r="E61" s="242" t="s">
        <v>230</v>
      </c>
      <c r="F61" s="242" t="s">
        <v>244</v>
      </c>
      <c r="H61" s="238" t="s">
        <v>139</v>
      </c>
      <c r="I61" s="3" t="s">
        <v>139</v>
      </c>
    </row>
    <row r="62" ht="12.75" customHeight="1">
      <c r="A62" s="242" t="s">
        <v>436</v>
      </c>
      <c r="B62" s="242" t="s">
        <v>217</v>
      </c>
      <c r="C62" s="242">
        <v>0.297</v>
      </c>
      <c r="D62" s="242"/>
      <c r="E62" s="242" t="s">
        <v>230</v>
      </c>
      <c r="F62" s="242" t="s">
        <v>244</v>
      </c>
      <c r="H62" s="238" t="s">
        <v>437</v>
      </c>
      <c r="I62" s="3" t="s">
        <v>137</v>
      </c>
    </row>
    <row r="63" ht="12.75" customHeight="1">
      <c r="A63" s="242" t="s">
        <v>438</v>
      </c>
      <c r="B63" s="242" t="s">
        <v>217</v>
      </c>
      <c r="C63" s="242">
        <v>0.297</v>
      </c>
      <c r="D63" s="242"/>
      <c r="E63" s="242" t="s">
        <v>230</v>
      </c>
      <c r="F63" s="242" t="s">
        <v>244</v>
      </c>
      <c r="H63" s="238" t="s">
        <v>437</v>
      </c>
      <c r="I63" s="3" t="s">
        <v>137</v>
      </c>
    </row>
    <row r="64" ht="12.75" customHeight="1">
      <c r="A64" s="242" t="s">
        <v>439</v>
      </c>
      <c r="B64" s="242" t="s">
        <v>217</v>
      </c>
      <c r="C64" s="242">
        <v>0.297</v>
      </c>
      <c r="D64" s="242"/>
      <c r="E64" s="242" t="s">
        <v>230</v>
      </c>
      <c r="F64" s="242" t="s">
        <v>244</v>
      </c>
      <c r="H64" s="238" t="s">
        <v>437</v>
      </c>
      <c r="I64" s="3" t="s">
        <v>137</v>
      </c>
    </row>
    <row r="65" ht="12.75" customHeight="1">
      <c r="A65" s="242" t="s">
        <v>440</v>
      </c>
      <c r="B65" s="242" t="s">
        <v>217</v>
      </c>
      <c r="C65" s="242">
        <v>0.297</v>
      </c>
      <c r="D65" s="242"/>
      <c r="E65" s="242" t="s">
        <v>230</v>
      </c>
      <c r="F65" s="242" t="s">
        <v>244</v>
      </c>
      <c r="H65" s="238" t="s">
        <v>437</v>
      </c>
      <c r="I65" s="3" t="s">
        <v>137</v>
      </c>
    </row>
    <row r="66" ht="12.75" customHeight="1">
      <c r="A66" s="242" t="s">
        <v>441</v>
      </c>
      <c r="B66" s="242" t="s">
        <v>217</v>
      </c>
      <c r="C66" s="242">
        <v>0.297</v>
      </c>
      <c r="D66" s="242"/>
      <c r="E66" s="242" t="s">
        <v>230</v>
      </c>
      <c r="F66" s="242" t="s">
        <v>244</v>
      </c>
      <c r="H66" s="238" t="s">
        <v>437</v>
      </c>
      <c r="I66" s="3" t="s">
        <v>137</v>
      </c>
    </row>
    <row r="67" ht="12.75" customHeight="1">
      <c r="A67" s="242" t="s">
        <v>442</v>
      </c>
      <c r="B67" s="242" t="s">
        <v>217</v>
      </c>
      <c r="C67" s="242">
        <v>0.297</v>
      </c>
      <c r="D67" s="242"/>
      <c r="E67" s="242" t="s">
        <v>230</v>
      </c>
      <c r="F67" s="242" t="s">
        <v>244</v>
      </c>
      <c r="H67" s="238" t="s">
        <v>437</v>
      </c>
      <c r="I67" s="3" t="s">
        <v>137</v>
      </c>
    </row>
    <row r="68" ht="12.75" customHeight="1">
      <c r="A68" s="242" t="s">
        <v>443</v>
      </c>
      <c r="B68" s="242" t="s">
        <v>217</v>
      </c>
      <c r="C68" s="242">
        <v>0.297</v>
      </c>
      <c r="D68" s="242"/>
      <c r="E68" s="242" t="s">
        <v>230</v>
      </c>
      <c r="F68" s="242" t="s">
        <v>244</v>
      </c>
      <c r="H68" s="238" t="s">
        <v>437</v>
      </c>
      <c r="I68" s="3" t="s">
        <v>137</v>
      </c>
    </row>
    <row r="69" ht="12.75" customHeight="1">
      <c r="A69" s="242" t="s">
        <v>444</v>
      </c>
      <c r="B69" s="242" t="s">
        <v>217</v>
      </c>
      <c r="C69" s="242">
        <v>0.297</v>
      </c>
      <c r="D69" s="242"/>
      <c r="E69" s="242" t="s">
        <v>230</v>
      </c>
      <c r="F69" s="242" t="s">
        <v>244</v>
      </c>
      <c r="H69" s="238" t="s">
        <v>437</v>
      </c>
      <c r="I69" s="3" t="s">
        <v>137</v>
      </c>
    </row>
    <row r="70" ht="12.75" customHeight="1">
      <c r="A70" s="242" t="s">
        <v>445</v>
      </c>
      <c r="B70" s="242" t="s">
        <v>217</v>
      </c>
      <c r="C70" s="242">
        <v>0.297</v>
      </c>
      <c r="D70" s="242"/>
      <c r="E70" s="242" t="s">
        <v>230</v>
      </c>
      <c r="F70" s="242" t="s">
        <v>244</v>
      </c>
      <c r="H70" s="238" t="s">
        <v>437</v>
      </c>
      <c r="I70" s="3" t="s">
        <v>137</v>
      </c>
    </row>
    <row r="71" ht="12.75" customHeight="1">
      <c r="A71" s="242" t="s">
        <v>446</v>
      </c>
      <c r="B71" s="242" t="s">
        <v>217</v>
      </c>
      <c r="C71" s="242">
        <v>0.297</v>
      </c>
      <c r="D71" s="242"/>
      <c r="E71" s="242" t="s">
        <v>230</v>
      </c>
      <c r="F71" s="242" t="s">
        <v>244</v>
      </c>
      <c r="H71" s="238" t="s">
        <v>437</v>
      </c>
      <c r="I71" s="3" t="s">
        <v>137</v>
      </c>
    </row>
    <row r="72" ht="12.75" customHeight="1">
      <c r="A72" s="242" t="s">
        <v>447</v>
      </c>
      <c r="B72" s="242" t="s">
        <v>217</v>
      </c>
      <c r="C72" s="242">
        <v>0.297</v>
      </c>
      <c r="D72" s="242"/>
      <c r="E72" s="242" t="s">
        <v>230</v>
      </c>
      <c r="F72" s="242" t="s">
        <v>244</v>
      </c>
      <c r="H72" s="238" t="s">
        <v>437</v>
      </c>
      <c r="I72" s="3" t="s">
        <v>137</v>
      </c>
    </row>
    <row r="73" ht="12.75" customHeight="1">
      <c r="A73" s="242" t="s">
        <v>448</v>
      </c>
      <c r="B73" s="242" t="s">
        <v>217</v>
      </c>
      <c r="C73" s="242">
        <v>0.297</v>
      </c>
      <c r="D73" s="242"/>
      <c r="E73" s="242" t="s">
        <v>230</v>
      </c>
      <c r="F73" s="242" t="s">
        <v>244</v>
      </c>
      <c r="H73" s="238" t="s">
        <v>437</v>
      </c>
      <c r="I73" s="3" t="s">
        <v>137</v>
      </c>
    </row>
    <row r="74" ht="12.75" customHeight="1">
      <c r="A74" s="242" t="s">
        <v>449</v>
      </c>
      <c r="B74" s="242" t="s">
        <v>217</v>
      </c>
      <c r="C74" s="244">
        <v>0.048</v>
      </c>
      <c r="D74" s="242"/>
      <c r="E74" s="242" t="s">
        <v>230</v>
      </c>
      <c r="F74" s="242" t="s">
        <v>244</v>
      </c>
      <c r="H74" s="238" t="s">
        <v>450</v>
      </c>
      <c r="I74" s="3" t="s">
        <v>140</v>
      </c>
    </row>
    <row r="75" ht="12.75" customHeight="1">
      <c r="A75" s="242" t="s">
        <v>451</v>
      </c>
      <c r="B75" s="242" t="s">
        <v>217</v>
      </c>
      <c r="C75" s="244">
        <v>0.048</v>
      </c>
      <c r="D75" s="242"/>
      <c r="E75" s="242" t="s">
        <v>230</v>
      </c>
      <c r="F75" s="242" t="s">
        <v>244</v>
      </c>
      <c r="H75" s="238" t="s">
        <v>450</v>
      </c>
      <c r="I75" s="3" t="s">
        <v>140</v>
      </c>
    </row>
    <row r="76" ht="12.75" customHeight="1">
      <c r="A76" s="242" t="s">
        <v>452</v>
      </c>
      <c r="B76" s="242" t="s">
        <v>217</v>
      </c>
      <c r="C76" s="244">
        <v>0.048</v>
      </c>
      <c r="D76" s="242"/>
      <c r="E76" s="242" t="s">
        <v>230</v>
      </c>
      <c r="F76" s="242" t="s">
        <v>244</v>
      </c>
      <c r="H76" s="238" t="s">
        <v>450</v>
      </c>
      <c r="I76" s="3" t="s">
        <v>140</v>
      </c>
    </row>
    <row r="77" ht="12.75" customHeight="1">
      <c r="A77" s="242" t="s">
        <v>453</v>
      </c>
      <c r="B77" s="242" t="s">
        <v>217</v>
      </c>
      <c r="C77" s="244">
        <v>0.048</v>
      </c>
      <c r="D77" s="242"/>
      <c r="E77" s="242" t="s">
        <v>230</v>
      </c>
      <c r="F77" s="242" t="s">
        <v>244</v>
      </c>
      <c r="H77" s="238" t="s">
        <v>450</v>
      </c>
      <c r="I77" s="3" t="s">
        <v>140</v>
      </c>
    </row>
    <row r="78" ht="12.75" customHeight="1">
      <c r="A78" s="242" t="s">
        <v>454</v>
      </c>
      <c r="B78" s="242" t="s">
        <v>217</v>
      </c>
      <c r="C78" s="244">
        <v>0.048</v>
      </c>
      <c r="D78" s="242"/>
      <c r="E78" s="242" t="s">
        <v>230</v>
      </c>
      <c r="F78" s="242" t="s">
        <v>244</v>
      </c>
      <c r="H78" s="238" t="s">
        <v>450</v>
      </c>
      <c r="I78" s="3" t="s">
        <v>140</v>
      </c>
    </row>
    <row r="79" ht="12.75" customHeight="1">
      <c r="A79" s="242" t="s">
        <v>455</v>
      </c>
      <c r="B79" s="242" t="s">
        <v>217</v>
      </c>
      <c r="C79" s="244">
        <v>0.048</v>
      </c>
      <c r="D79" s="242"/>
      <c r="E79" s="242" t="s">
        <v>230</v>
      </c>
      <c r="F79" s="242" t="s">
        <v>244</v>
      </c>
      <c r="H79" s="238" t="s">
        <v>450</v>
      </c>
      <c r="I79" s="3" t="s">
        <v>140</v>
      </c>
    </row>
    <row r="80" ht="12.75" customHeight="1">
      <c r="A80" s="242" t="s">
        <v>456</v>
      </c>
      <c r="B80" s="242" t="s">
        <v>217</v>
      </c>
      <c r="C80" s="244">
        <v>0.048</v>
      </c>
      <c r="D80" s="242"/>
      <c r="E80" s="242" t="s">
        <v>230</v>
      </c>
      <c r="F80" s="242" t="s">
        <v>244</v>
      </c>
      <c r="H80" s="238" t="s">
        <v>450</v>
      </c>
      <c r="I80" s="3" t="s">
        <v>140</v>
      </c>
    </row>
    <row r="81" ht="12.75" customHeight="1">
      <c r="A81" s="242" t="s">
        <v>457</v>
      </c>
      <c r="B81" s="242" t="s">
        <v>217</v>
      </c>
      <c r="C81" s="244">
        <v>0.048</v>
      </c>
      <c r="D81" s="242"/>
      <c r="E81" s="242" t="s">
        <v>230</v>
      </c>
      <c r="F81" s="242" t="s">
        <v>244</v>
      </c>
      <c r="H81" s="238" t="s">
        <v>450</v>
      </c>
      <c r="I81" s="3" t="s">
        <v>140</v>
      </c>
    </row>
    <row r="82" ht="12.75" customHeight="1">
      <c r="A82" s="242" t="s">
        <v>458</v>
      </c>
      <c r="B82" s="242" t="s">
        <v>217</v>
      </c>
      <c r="C82" s="244">
        <v>0.048</v>
      </c>
      <c r="D82" s="242"/>
      <c r="E82" s="242" t="s">
        <v>230</v>
      </c>
      <c r="F82" s="242" t="s">
        <v>244</v>
      </c>
      <c r="H82" s="238" t="s">
        <v>450</v>
      </c>
      <c r="I82" s="3" t="s">
        <v>140</v>
      </c>
    </row>
    <row r="83" ht="12.75" customHeight="1"/>
    <row r="84" ht="12.75" customHeight="1">
      <c r="A84" s="233" t="s">
        <v>466</v>
      </c>
      <c r="B84" s="241"/>
      <c r="C84" s="241"/>
      <c r="D84" s="241"/>
      <c r="E84" s="241"/>
      <c r="F84" s="241"/>
      <c r="G84" s="241"/>
      <c r="H84" s="241"/>
      <c r="I84" s="241"/>
      <c r="J84" s="241"/>
      <c r="K84" s="241"/>
      <c r="L84" s="241"/>
    </row>
    <row r="85" ht="12.75" customHeight="1">
      <c r="A85" s="238"/>
    </row>
    <row r="86" ht="12.75" customHeight="1">
      <c r="A86" s="245" t="s">
        <v>178</v>
      </c>
      <c r="B86" s="245" t="s">
        <v>16</v>
      </c>
      <c r="C86" s="245" t="s">
        <v>109</v>
      </c>
      <c r="D86" s="245" t="s">
        <v>288</v>
      </c>
      <c r="E86" s="245" t="s">
        <v>289</v>
      </c>
      <c r="F86" s="245" t="s">
        <v>110</v>
      </c>
      <c r="G86" s="245" t="s">
        <v>290</v>
      </c>
      <c r="H86" s="245" t="s">
        <v>291</v>
      </c>
      <c r="I86" s="239" t="s">
        <v>271</v>
      </c>
      <c r="J86" s="239" t="s">
        <v>17</v>
      </c>
    </row>
    <row r="87" ht="12.75" customHeight="1">
      <c r="A87" s="242" t="s">
        <v>213</v>
      </c>
      <c r="B87" s="242" t="s">
        <v>215</v>
      </c>
      <c r="C87" s="244">
        <v>0.0417</v>
      </c>
      <c r="D87" s="242" t="s">
        <v>234</v>
      </c>
      <c r="E87" s="242" t="s">
        <v>244</v>
      </c>
      <c r="F87" s="244">
        <v>0.0479</v>
      </c>
      <c r="G87" s="242" t="s">
        <v>234</v>
      </c>
      <c r="H87" s="242" t="s">
        <v>244</v>
      </c>
      <c r="J87" s="3" t="s">
        <v>213</v>
      </c>
    </row>
    <row r="88" ht="12.75" customHeight="1">
      <c r="A88" s="242" t="s">
        <v>139</v>
      </c>
      <c r="B88" s="242" t="s">
        <v>215</v>
      </c>
      <c r="C88" s="242">
        <v>0.002</v>
      </c>
      <c r="D88" s="242" t="s">
        <v>234</v>
      </c>
      <c r="E88" s="242" t="s">
        <v>244</v>
      </c>
      <c r="F88" s="242">
        <v>6.0E-4</v>
      </c>
      <c r="G88" s="242" t="s">
        <v>234</v>
      </c>
      <c r="H88" s="242" t="s">
        <v>244</v>
      </c>
      <c r="J88" s="3" t="s">
        <v>139</v>
      </c>
    </row>
    <row r="89" ht="12.75" customHeight="1">
      <c r="A89" s="242" t="s">
        <v>437</v>
      </c>
      <c r="B89" s="242" t="s">
        <v>215</v>
      </c>
      <c r="C89" s="242">
        <v>0.0035</v>
      </c>
      <c r="D89" s="242" t="s">
        <v>234</v>
      </c>
      <c r="E89" s="242" t="s">
        <v>244</v>
      </c>
      <c r="F89" s="242">
        <v>0.0027</v>
      </c>
      <c r="G89" s="242" t="s">
        <v>234</v>
      </c>
      <c r="H89" s="242" t="s">
        <v>244</v>
      </c>
      <c r="J89" s="3" t="s">
        <v>137</v>
      </c>
    </row>
    <row r="90" ht="12.75" customHeight="1">
      <c r="A90" s="242" t="s">
        <v>450</v>
      </c>
      <c r="B90" s="242" t="s">
        <v>215</v>
      </c>
      <c r="C90" s="244">
        <v>0.0041</v>
      </c>
      <c r="D90" s="242" t="s">
        <v>234</v>
      </c>
      <c r="E90" s="242" t="s">
        <v>244</v>
      </c>
      <c r="F90" s="244">
        <v>0.0014</v>
      </c>
      <c r="G90" s="242" t="s">
        <v>234</v>
      </c>
      <c r="H90" s="242" t="s">
        <v>244</v>
      </c>
      <c r="J90" s="3" t="s">
        <v>140</v>
      </c>
    </row>
    <row r="91" ht="12.75" customHeight="1">
      <c r="A91" s="242" t="s">
        <v>213</v>
      </c>
      <c r="B91" s="242" t="s">
        <v>217</v>
      </c>
      <c r="C91" s="244">
        <v>0.0417</v>
      </c>
      <c r="D91" s="242" t="s">
        <v>234</v>
      </c>
      <c r="E91" s="242" t="s">
        <v>244</v>
      </c>
      <c r="F91" s="244">
        <v>0.0479</v>
      </c>
      <c r="G91" s="242" t="s">
        <v>234</v>
      </c>
      <c r="H91" s="242" t="s">
        <v>244</v>
      </c>
      <c r="J91" s="3" t="s">
        <v>213</v>
      </c>
    </row>
    <row r="92" ht="12.75" customHeight="1">
      <c r="A92" s="242" t="s">
        <v>139</v>
      </c>
      <c r="B92" s="242" t="s">
        <v>217</v>
      </c>
      <c r="C92" s="242">
        <v>0.002</v>
      </c>
      <c r="D92" s="242" t="s">
        <v>234</v>
      </c>
      <c r="E92" s="242" t="s">
        <v>244</v>
      </c>
      <c r="F92" s="242">
        <v>6.0E-4</v>
      </c>
      <c r="G92" s="242" t="s">
        <v>234</v>
      </c>
      <c r="H92" s="242" t="s">
        <v>244</v>
      </c>
      <c r="J92" s="3" t="s">
        <v>139</v>
      </c>
    </row>
    <row r="93" ht="12.75" customHeight="1">
      <c r="A93" s="242" t="s">
        <v>437</v>
      </c>
      <c r="B93" s="242" t="s">
        <v>217</v>
      </c>
      <c r="C93" s="242">
        <v>0.0035</v>
      </c>
      <c r="D93" s="242" t="s">
        <v>234</v>
      </c>
      <c r="E93" s="242" t="s">
        <v>244</v>
      </c>
      <c r="F93" s="242">
        <v>0.0027</v>
      </c>
      <c r="G93" s="242" t="s">
        <v>234</v>
      </c>
      <c r="H93" s="242" t="s">
        <v>244</v>
      </c>
      <c r="J93" s="3" t="s">
        <v>137</v>
      </c>
    </row>
    <row r="94" ht="12.75" customHeight="1">
      <c r="A94" s="242" t="s">
        <v>450</v>
      </c>
      <c r="B94" s="242" t="s">
        <v>217</v>
      </c>
      <c r="C94" s="244">
        <v>0.0041</v>
      </c>
      <c r="D94" s="242" t="s">
        <v>234</v>
      </c>
      <c r="E94" s="242" t="s">
        <v>244</v>
      </c>
      <c r="F94" s="244">
        <v>0.0014</v>
      </c>
      <c r="G94" s="242" t="s">
        <v>234</v>
      </c>
      <c r="H94" s="242" t="s">
        <v>244</v>
      </c>
      <c r="J94" s="3" t="s">
        <v>140</v>
      </c>
    </row>
    <row r="95" ht="12.75" customHeight="1">
      <c r="A95" s="242" t="s">
        <v>213</v>
      </c>
      <c r="B95" s="242" t="s">
        <v>210</v>
      </c>
      <c r="C95" s="244">
        <v>0.0417</v>
      </c>
      <c r="D95" s="242" t="s">
        <v>234</v>
      </c>
      <c r="E95" s="242" t="s">
        <v>244</v>
      </c>
      <c r="F95" s="244">
        <v>0.0479</v>
      </c>
      <c r="G95" s="242" t="s">
        <v>234</v>
      </c>
      <c r="H95" s="242" t="s">
        <v>244</v>
      </c>
      <c r="J95" s="3" t="s">
        <v>213</v>
      </c>
    </row>
    <row r="96" ht="12.75" customHeight="1">
      <c r="A96" s="242" t="s">
        <v>139</v>
      </c>
      <c r="B96" s="242" t="s">
        <v>210</v>
      </c>
      <c r="C96" s="242">
        <v>0.002</v>
      </c>
      <c r="D96" s="242" t="s">
        <v>234</v>
      </c>
      <c r="E96" s="242" t="s">
        <v>244</v>
      </c>
      <c r="F96" s="242">
        <v>6.0E-4</v>
      </c>
      <c r="G96" s="242" t="s">
        <v>234</v>
      </c>
      <c r="H96" s="242" t="s">
        <v>244</v>
      </c>
      <c r="J96" s="3" t="s">
        <v>139</v>
      </c>
    </row>
    <row r="97" ht="12.75" customHeight="1">
      <c r="A97" s="242" t="s">
        <v>437</v>
      </c>
      <c r="B97" s="242" t="s">
        <v>210</v>
      </c>
      <c r="C97" s="242">
        <v>0.0035</v>
      </c>
      <c r="D97" s="242" t="s">
        <v>234</v>
      </c>
      <c r="E97" s="242" t="s">
        <v>244</v>
      </c>
      <c r="F97" s="242">
        <v>0.0027</v>
      </c>
      <c r="G97" s="242" t="s">
        <v>234</v>
      </c>
      <c r="H97" s="242" t="s">
        <v>244</v>
      </c>
      <c r="J97" s="3" t="s">
        <v>137</v>
      </c>
    </row>
    <row r="98" ht="12.75" customHeight="1">
      <c r="A98" s="242" t="s">
        <v>450</v>
      </c>
      <c r="B98" s="242" t="s">
        <v>210</v>
      </c>
      <c r="C98" s="244">
        <v>0.0041</v>
      </c>
      <c r="D98" s="242" t="s">
        <v>234</v>
      </c>
      <c r="E98" s="242" t="s">
        <v>244</v>
      </c>
      <c r="F98" s="244">
        <v>0.0014</v>
      </c>
      <c r="G98" s="242" t="s">
        <v>234</v>
      </c>
      <c r="H98" s="242" t="s">
        <v>244</v>
      </c>
      <c r="J98" s="3" t="s">
        <v>140</v>
      </c>
    </row>
    <row r="99" ht="12.75" customHeight="1"/>
    <row r="100" ht="12.75" customHeight="1"/>
    <row r="101" ht="12.75" customHeight="1"/>
    <row r="102" ht="12.75" customHeight="1"/>
    <row r="103" ht="12.75" customHeight="1">
      <c r="B103" s="244"/>
      <c r="C103" s="246" t="s">
        <v>467</v>
      </c>
    </row>
  </sheetData>
  <printOptions/>
  <pageMargins bottom="0.75" footer="0.0" header="0.0" left="0.7" right="0.7" top="0.75"/>
  <pageSetup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7.86"/>
    <col customWidth="1" min="3" max="3" width="9.0"/>
    <col customWidth="1" min="4" max="4" width="19.14"/>
    <col customWidth="1" min="5" max="5" width="20.71"/>
    <col customWidth="1" min="6" max="6" width="23.0"/>
    <col customWidth="1" min="7" max="7" width="7.0"/>
    <col customWidth="1" min="8" max="8" width="20.57"/>
    <col customWidth="1" min="9" max="9" width="22.86"/>
    <col customWidth="1" min="10" max="10" width="7.0"/>
    <col customWidth="1" min="11" max="11" width="20.71"/>
    <col customWidth="1" min="12" max="12" width="23.0"/>
    <col customWidth="1" min="13" max="13" width="14.0"/>
    <col customWidth="1" min="14" max="14" width="18.14"/>
  </cols>
  <sheetData>
    <row r="1" ht="12.75" customHeight="1">
      <c r="A1" s="233" t="s">
        <v>468</v>
      </c>
      <c r="B1" s="241"/>
      <c r="C1" s="241"/>
      <c r="D1" s="241"/>
      <c r="E1" s="241"/>
      <c r="F1" s="241"/>
      <c r="G1" s="241"/>
      <c r="H1" s="241"/>
      <c r="I1" s="241"/>
      <c r="J1" s="241"/>
      <c r="K1" s="241"/>
      <c r="L1" s="241"/>
      <c r="M1" s="241"/>
      <c r="N1" s="241"/>
    </row>
    <row r="2" ht="12.75" customHeight="1">
      <c r="A2" s="3"/>
    </row>
    <row r="3" ht="12.75" customHeight="1">
      <c r="A3" s="239" t="s">
        <v>469</v>
      </c>
      <c r="B3" s="239" t="s">
        <v>16</v>
      </c>
      <c r="C3" s="239" t="s">
        <v>126</v>
      </c>
      <c r="D3" s="239" t="s">
        <v>268</v>
      </c>
      <c r="E3" s="239" t="s">
        <v>269</v>
      </c>
      <c r="F3" s="239" t="s">
        <v>270</v>
      </c>
      <c r="G3" s="239" t="s">
        <v>109</v>
      </c>
      <c r="H3" s="239" t="s">
        <v>288</v>
      </c>
      <c r="I3" s="239" t="s">
        <v>289</v>
      </c>
      <c r="J3" s="239" t="s">
        <v>110</v>
      </c>
      <c r="K3" s="239" t="s">
        <v>290</v>
      </c>
      <c r="L3" s="239" t="s">
        <v>291</v>
      </c>
      <c r="M3" s="239" t="s">
        <v>271</v>
      </c>
      <c r="N3" s="239" t="s">
        <v>17</v>
      </c>
    </row>
    <row r="4" ht="12.75" customHeight="1">
      <c r="A4" s="242" t="s">
        <v>433</v>
      </c>
      <c r="B4" s="242" t="s">
        <v>210</v>
      </c>
      <c r="C4" s="242">
        <v>0.17147</v>
      </c>
      <c r="D4" s="242"/>
      <c r="E4" s="242" t="s">
        <v>230</v>
      </c>
      <c r="F4" s="242" t="s">
        <v>248</v>
      </c>
      <c r="G4" s="242"/>
      <c r="H4" s="242"/>
      <c r="I4" s="242"/>
      <c r="J4" s="242"/>
      <c r="K4" s="242"/>
      <c r="L4" s="242"/>
      <c r="M4" s="3" t="s">
        <v>35</v>
      </c>
      <c r="N4" s="3" t="s">
        <v>470</v>
      </c>
    </row>
    <row r="5" ht="12.75" customHeight="1">
      <c r="A5" s="242" t="s">
        <v>471</v>
      </c>
      <c r="B5" s="242" t="s">
        <v>210</v>
      </c>
      <c r="C5" s="242">
        <v>0.097</v>
      </c>
      <c r="D5" s="242"/>
      <c r="E5" s="242" t="s">
        <v>230</v>
      </c>
      <c r="F5" s="242" t="s">
        <v>248</v>
      </c>
      <c r="G5" s="242"/>
      <c r="H5" s="242"/>
      <c r="I5" s="242"/>
      <c r="J5" s="242"/>
      <c r="K5" s="242"/>
      <c r="L5" s="242"/>
      <c r="M5" s="3" t="s">
        <v>35</v>
      </c>
      <c r="N5" s="3" t="s">
        <v>470</v>
      </c>
    </row>
    <row r="6" ht="12.75" customHeight="1">
      <c r="A6" s="242" t="s">
        <v>472</v>
      </c>
      <c r="B6" s="242" t="s">
        <v>210</v>
      </c>
      <c r="C6" s="242">
        <v>0.09245</v>
      </c>
      <c r="D6" s="242"/>
      <c r="E6" s="242" t="s">
        <v>230</v>
      </c>
      <c r="F6" s="242" t="s">
        <v>248</v>
      </c>
      <c r="G6" s="242"/>
      <c r="H6" s="242"/>
      <c r="I6" s="242"/>
      <c r="J6" s="242"/>
      <c r="K6" s="242"/>
      <c r="L6" s="242"/>
      <c r="M6" s="3" t="s">
        <v>35</v>
      </c>
      <c r="N6" s="3" t="s">
        <v>470</v>
      </c>
    </row>
    <row r="7" ht="12.75" customHeight="1">
      <c r="A7" s="242" t="s">
        <v>473</v>
      </c>
      <c r="B7" s="242" t="s">
        <v>210</v>
      </c>
      <c r="C7" s="242">
        <v>0.13867</v>
      </c>
      <c r="D7" s="242"/>
      <c r="E7" s="242" t="s">
        <v>230</v>
      </c>
      <c r="F7" s="242" t="s">
        <v>248</v>
      </c>
      <c r="G7" s="242"/>
      <c r="H7" s="242"/>
      <c r="I7" s="242"/>
      <c r="J7" s="242"/>
      <c r="K7" s="242"/>
      <c r="L7" s="242"/>
      <c r="M7" s="3" t="s">
        <v>35</v>
      </c>
      <c r="N7" s="3" t="s">
        <v>470</v>
      </c>
    </row>
    <row r="8" ht="12.75" customHeight="1">
      <c r="A8" s="242" t="s">
        <v>474</v>
      </c>
      <c r="B8" s="242" t="s">
        <v>210</v>
      </c>
      <c r="C8" s="242">
        <v>0.11319</v>
      </c>
      <c r="D8" s="242"/>
      <c r="E8" s="242" t="s">
        <v>230</v>
      </c>
      <c r="F8" s="242" t="s">
        <v>248</v>
      </c>
      <c r="G8" s="242"/>
      <c r="H8" s="242"/>
      <c r="I8" s="242"/>
      <c r="J8" s="242"/>
      <c r="K8" s="242"/>
      <c r="L8" s="242"/>
      <c r="M8" s="3" t="s">
        <v>35</v>
      </c>
      <c r="N8" s="3" t="s">
        <v>470</v>
      </c>
    </row>
    <row r="9" ht="12.75" customHeight="1">
      <c r="A9" s="242" t="s">
        <v>475</v>
      </c>
      <c r="B9" s="242" t="s">
        <v>210</v>
      </c>
      <c r="C9" s="242">
        <v>0.08263</v>
      </c>
      <c r="D9" s="242"/>
      <c r="E9" s="242" t="s">
        <v>230</v>
      </c>
      <c r="F9" s="242" t="s">
        <v>248</v>
      </c>
      <c r="G9" s="242"/>
      <c r="H9" s="242"/>
      <c r="I9" s="242"/>
      <c r="J9" s="242"/>
      <c r="K9" s="242"/>
      <c r="L9" s="242"/>
      <c r="M9" s="3" t="s">
        <v>35</v>
      </c>
      <c r="N9" s="3" t="s">
        <v>470</v>
      </c>
    </row>
    <row r="10" ht="12.75" customHeight="1">
      <c r="A10" s="242" t="s">
        <v>476</v>
      </c>
      <c r="B10" s="242" t="s">
        <v>210</v>
      </c>
      <c r="C10" s="242">
        <v>0.13221</v>
      </c>
      <c r="D10" s="242"/>
      <c r="E10" s="242" t="s">
        <v>230</v>
      </c>
      <c r="F10" s="242" t="s">
        <v>248</v>
      </c>
      <c r="G10" s="242"/>
      <c r="H10" s="242"/>
      <c r="I10" s="242"/>
      <c r="J10" s="242"/>
      <c r="K10" s="242"/>
      <c r="L10" s="242"/>
      <c r="M10" s="3" t="s">
        <v>35</v>
      </c>
      <c r="N10" s="3" t="s">
        <v>470</v>
      </c>
    </row>
    <row r="11" ht="12.75" customHeight="1">
      <c r="A11" s="242" t="s">
        <v>477</v>
      </c>
      <c r="B11" s="242" t="s">
        <v>210</v>
      </c>
      <c r="C11" s="242">
        <v>0.23963</v>
      </c>
      <c r="D11" s="242"/>
      <c r="E11" s="242" t="s">
        <v>230</v>
      </c>
      <c r="F11" s="242" t="s">
        <v>248</v>
      </c>
      <c r="G11" s="242"/>
      <c r="H11" s="242"/>
      <c r="I11" s="242"/>
      <c r="J11" s="242"/>
      <c r="K11" s="242"/>
      <c r="L11" s="242"/>
      <c r="M11" s="3" t="s">
        <v>35</v>
      </c>
      <c r="N11" s="3" t="s">
        <v>470</v>
      </c>
    </row>
    <row r="12" ht="12.75" customHeight="1">
      <c r="A12" s="242" t="s">
        <v>478</v>
      </c>
      <c r="B12" s="242" t="s">
        <v>210</v>
      </c>
      <c r="C12" s="242">
        <v>0.33052</v>
      </c>
      <c r="D12" s="242"/>
      <c r="E12" s="242" t="s">
        <v>230</v>
      </c>
      <c r="F12" s="242" t="s">
        <v>248</v>
      </c>
      <c r="G12" s="242"/>
      <c r="H12" s="242"/>
      <c r="I12" s="242"/>
      <c r="J12" s="242"/>
      <c r="K12" s="242"/>
      <c r="L12" s="242"/>
      <c r="M12" s="3" t="s">
        <v>35</v>
      </c>
      <c r="N12" s="3" t="s">
        <v>470</v>
      </c>
    </row>
    <row r="13" ht="12.75" customHeight="1">
      <c r="A13" s="242" t="s">
        <v>479</v>
      </c>
      <c r="B13" s="242" t="s">
        <v>210</v>
      </c>
      <c r="C13" s="242">
        <v>0.163</v>
      </c>
      <c r="D13" s="242"/>
      <c r="E13" s="242" t="s">
        <v>230</v>
      </c>
      <c r="F13" s="242" t="s">
        <v>247</v>
      </c>
      <c r="G13" s="242">
        <v>0.004</v>
      </c>
      <c r="H13" s="242" t="s">
        <v>234</v>
      </c>
      <c r="I13" s="242" t="s">
        <v>247</v>
      </c>
      <c r="J13" s="242">
        <v>0.002</v>
      </c>
      <c r="K13" s="242" t="s">
        <v>234</v>
      </c>
      <c r="L13" s="242" t="s">
        <v>247</v>
      </c>
      <c r="M13" s="3" t="s">
        <v>35</v>
      </c>
      <c r="N13" s="3" t="s">
        <v>139</v>
      </c>
    </row>
    <row r="14" ht="12.75" customHeight="1">
      <c r="A14" s="242" t="s">
        <v>480</v>
      </c>
      <c r="B14" s="242" t="s">
        <v>210</v>
      </c>
      <c r="C14" s="242">
        <v>0.163</v>
      </c>
      <c r="D14" s="242"/>
      <c r="E14" s="242" t="s">
        <v>230</v>
      </c>
      <c r="F14" s="242" t="s">
        <v>247</v>
      </c>
      <c r="G14" s="242">
        <v>0.004</v>
      </c>
      <c r="H14" s="242" t="s">
        <v>234</v>
      </c>
      <c r="I14" s="242" t="s">
        <v>247</v>
      </c>
      <c r="J14" s="242">
        <v>0.002</v>
      </c>
      <c r="K14" s="242" t="s">
        <v>234</v>
      </c>
      <c r="L14" s="242" t="s">
        <v>247</v>
      </c>
      <c r="M14" s="3" t="s">
        <v>35</v>
      </c>
      <c r="N14" s="3" t="s">
        <v>139</v>
      </c>
    </row>
    <row r="15" ht="12.75" customHeight="1">
      <c r="A15" s="242" t="s">
        <v>481</v>
      </c>
      <c r="B15" s="242" t="s">
        <v>210</v>
      </c>
      <c r="C15" s="242">
        <v>0.163</v>
      </c>
      <c r="D15" s="242"/>
      <c r="E15" s="242" t="s">
        <v>230</v>
      </c>
      <c r="F15" s="242" t="s">
        <v>247</v>
      </c>
      <c r="G15" s="242">
        <v>0.004</v>
      </c>
      <c r="H15" s="242" t="s">
        <v>234</v>
      </c>
      <c r="I15" s="242" t="s">
        <v>247</v>
      </c>
      <c r="J15" s="242">
        <v>0.002</v>
      </c>
      <c r="K15" s="242" t="s">
        <v>234</v>
      </c>
      <c r="L15" s="242" t="s">
        <v>247</v>
      </c>
      <c r="M15" s="3" t="s">
        <v>35</v>
      </c>
      <c r="N15" s="3" t="s">
        <v>139</v>
      </c>
    </row>
    <row r="16" ht="12.75" customHeight="1">
      <c r="A16" s="242" t="s">
        <v>482</v>
      </c>
      <c r="B16" s="242" t="s">
        <v>210</v>
      </c>
      <c r="C16" s="242">
        <v>0.185</v>
      </c>
      <c r="D16" s="242"/>
      <c r="E16" s="242" t="s">
        <v>230</v>
      </c>
      <c r="F16" s="242" t="s">
        <v>247</v>
      </c>
      <c r="G16" s="242">
        <v>0.002</v>
      </c>
      <c r="H16" s="242" t="s">
        <v>234</v>
      </c>
      <c r="I16" s="242" t="s">
        <v>247</v>
      </c>
      <c r="J16" s="242">
        <v>0.001</v>
      </c>
      <c r="K16" s="242" t="s">
        <v>234</v>
      </c>
      <c r="L16" s="242" t="s">
        <v>247</v>
      </c>
      <c r="M16" s="3" t="s">
        <v>35</v>
      </c>
      <c r="N16" s="3" t="s">
        <v>139</v>
      </c>
    </row>
    <row r="17" ht="12.75" customHeight="1">
      <c r="A17" s="242" t="s">
        <v>483</v>
      </c>
      <c r="B17" s="242" t="s">
        <v>210</v>
      </c>
      <c r="C17" s="242">
        <v>0.163</v>
      </c>
      <c r="D17" s="242"/>
      <c r="E17" s="242" t="s">
        <v>230</v>
      </c>
      <c r="F17" s="242" t="s">
        <v>247</v>
      </c>
      <c r="G17" s="242">
        <v>0.004</v>
      </c>
      <c r="H17" s="242" t="s">
        <v>234</v>
      </c>
      <c r="I17" s="242" t="s">
        <v>247</v>
      </c>
      <c r="J17" s="242">
        <v>0.002</v>
      </c>
      <c r="K17" s="242" t="s">
        <v>234</v>
      </c>
      <c r="L17" s="242" t="s">
        <v>247</v>
      </c>
      <c r="M17" s="3" t="s">
        <v>35</v>
      </c>
      <c r="N17" s="3" t="s">
        <v>139</v>
      </c>
    </row>
    <row r="18" ht="12.75" customHeight="1">
      <c r="A18" s="242" t="s">
        <v>484</v>
      </c>
      <c r="B18" s="242" t="s">
        <v>210</v>
      </c>
      <c r="C18" s="242">
        <v>0.23</v>
      </c>
      <c r="D18" s="242"/>
      <c r="E18" s="242" t="s">
        <v>230</v>
      </c>
      <c r="F18" s="242" t="s">
        <v>247</v>
      </c>
      <c r="G18" s="242">
        <v>0.02</v>
      </c>
      <c r="H18" s="242" t="s">
        <v>234</v>
      </c>
      <c r="I18" s="242" t="s">
        <v>247</v>
      </c>
      <c r="J18" s="242">
        <v>0.021</v>
      </c>
      <c r="K18" s="242" t="s">
        <v>234</v>
      </c>
      <c r="L18" s="242" t="s">
        <v>247</v>
      </c>
      <c r="M18" s="3" t="s">
        <v>35</v>
      </c>
      <c r="N18" s="3" t="s">
        <v>137</v>
      </c>
    </row>
    <row r="19" ht="12.75" customHeight="1">
      <c r="A19" s="242" t="s">
        <v>485</v>
      </c>
      <c r="B19" s="242" t="s">
        <v>210</v>
      </c>
      <c r="C19" s="242">
        <v>0.107</v>
      </c>
      <c r="D19" s="242"/>
      <c r="E19" s="242" t="s">
        <v>230</v>
      </c>
      <c r="F19" s="242" t="s">
        <v>247</v>
      </c>
      <c r="G19" s="242">
        <v>6.0E-4</v>
      </c>
      <c r="H19" s="242" t="s">
        <v>234</v>
      </c>
      <c r="I19" s="242" t="s">
        <v>247</v>
      </c>
      <c r="J19" s="242">
        <v>5.0E-4</v>
      </c>
      <c r="K19" s="242" t="s">
        <v>234</v>
      </c>
      <c r="L19" s="242" t="s">
        <v>247</v>
      </c>
      <c r="M19" s="3" t="s">
        <v>35</v>
      </c>
      <c r="N19" s="3" t="s">
        <v>137</v>
      </c>
    </row>
    <row r="20" ht="12.75" customHeight="1">
      <c r="A20" s="242" t="s">
        <v>486</v>
      </c>
      <c r="B20" s="242" t="s">
        <v>210</v>
      </c>
      <c r="C20" s="242">
        <v>0.107</v>
      </c>
      <c r="D20" s="242"/>
      <c r="E20" s="242" t="s">
        <v>230</v>
      </c>
      <c r="F20" s="242" t="s">
        <v>247</v>
      </c>
      <c r="G20" s="242">
        <v>6.0E-4</v>
      </c>
      <c r="H20" s="242" t="s">
        <v>234</v>
      </c>
      <c r="I20" s="242" t="s">
        <v>247</v>
      </c>
      <c r="J20" s="242">
        <v>5.0E-4</v>
      </c>
      <c r="K20" s="242" t="s">
        <v>234</v>
      </c>
      <c r="L20" s="242" t="s">
        <v>247</v>
      </c>
      <c r="M20" s="3" t="s">
        <v>35</v>
      </c>
      <c r="N20" s="3" t="s">
        <v>137</v>
      </c>
    </row>
    <row r="21" ht="12.75" customHeight="1">
      <c r="A21" s="242" t="s">
        <v>487</v>
      </c>
      <c r="B21" s="242" t="s">
        <v>210</v>
      </c>
      <c r="C21" s="242">
        <v>0.107</v>
      </c>
      <c r="D21" s="242"/>
      <c r="E21" s="242" t="s">
        <v>230</v>
      </c>
      <c r="F21" s="242" t="s">
        <v>247</v>
      </c>
      <c r="G21" s="242">
        <v>6.0E-4</v>
      </c>
      <c r="H21" s="242" t="s">
        <v>234</v>
      </c>
      <c r="I21" s="242" t="s">
        <v>247</v>
      </c>
      <c r="J21" s="242">
        <v>5.0E-4</v>
      </c>
      <c r="K21" s="242" t="s">
        <v>234</v>
      </c>
      <c r="L21" s="242" t="s">
        <v>247</v>
      </c>
      <c r="M21" s="3" t="s">
        <v>35</v>
      </c>
      <c r="N21" s="3" t="s">
        <v>137</v>
      </c>
    </row>
    <row r="22" ht="12.75" customHeight="1">
      <c r="A22" s="242" t="s">
        <v>488</v>
      </c>
      <c r="B22" s="242" t="s">
        <v>210</v>
      </c>
      <c r="C22" s="242">
        <v>0.1152</v>
      </c>
      <c r="D22" s="242"/>
      <c r="E22" s="242" t="s">
        <v>230</v>
      </c>
      <c r="F22" s="242" t="s">
        <v>248</v>
      </c>
      <c r="G22" s="242"/>
      <c r="H22" s="242"/>
      <c r="I22" s="242"/>
      <c r="J22" s="242"/>
      <c r="K22" s="242"/>
      <c r="L22" s="242"/>
      <c r="M22" s="3" t="s">
        <v>35</v>
      </c>
      <c r="N22" s="3" t="s">
        <v>489</v>
      </c>
    </row>
    <row r="23" ht="12.75" customHeight="1">
      <c r="A23" s="242" t="s">
        <v>433</v>
      </c>
      <c r="B23" s="242" t="s">
        <v>215</v>
      </c>
      <c r="C23" s="242">
        <v>0.17147</v>
      </c>
      <c r="D23" s="242"/>
      <c r="E23" s="242" t="s">
        <v>230</v>
      </c>
      <c r="F23" s="242" t="s">
        <v>248</v>
      </c>
      <c r="G23" s="242"/>
      <c r="H23" s="242"/>
      <c r="I23" s="242"/>
      <c r="J23" s="242"/>
      <c r="K23" s="242"/>
      <c r="L23" s="242"/>
      <c r="M23" s="3" t="s">
        <v>35</v>
      </c>
      <c r="N23" s="3" t="s">
        <v>470</v>
      </c>
    </row>
    <row r="24" ht="12.75" customHeight="1">
      <c r="A24" s="242" t="s">
        <v>471</v>
      </c>
      <c r="B24" s="242" t="s">
        <v>215</v>
      </c>
      <c r="C24" s="242">
        <v>0.097</v>
      </c>
      <c r="D24" s="242"/>
      <c r="E24" s="242" t="s">
        <v>230</v>
      </c>
      <c r="F24" s="242" t="s">
        <v>248</v>
      </c>
      <c r="G24" s="242"/>
      <c r="H24" s="242"/>
      <c r="I24" s="242"/>
      <c r="J24" s="242"/>
      <c r="K24" s="242"/>
      <c r="L24" s="242"/>
      <c r="M24" s="3" t="s">
        <v>35</v>
      </c>
      <c r="N24" s="3" t="s">
        <v>470</v>
      </c>
    </row>
    <row r="25" ht="12.75" customHeight="1">
      <c r="A25" s="242" t="s">
        <v>472</v>
      </c>
      <c r="B25" s="242" t="s">
        <v>215</v>
      </c>
      <c r="C25" s="242">
        <v>0.09245</v>
      </c>
      <c r="D25" s="242"/>
      <c r="E25" s="242" t="s">
        <v>230</v>
      </c>
      <c r="F25" s="242" t="s">
        <v>248</v>
      </c>
      <c r="G25" s="242"/>
      <c r="H25" s="242"/>
      <c r="I25" s="242"/>
      <c r="J25" s="242"/>
      <c r="K25" s="242"/>
      <c r="L25" s="242"/>
      <c r="M25" s="3" t="s">
        <v>35</v>
      </c>
      <c r="N25" s="3" t="s">
        <v>470</v>
      </c>
    </row>
    <row r="26" ht="12.75" customHeight="1">
      <c r="A26" s="242" t="s">
        <v>473</v>
      </c>
      <c r="B26" s="242" t="s">
        <v>215</v>
      </c>
      <c r="C26" s="242">
        <v>0.13867</v>
      </c>
      <c r="D26" s="242"/>
      <c r="E26" s="242" t="s">
        <v>230</v>
      </c>
      <c r="F26" s="242" t="s">
        <v>248</v>
      </c>
      <c r="G26" s="242"/>
      <c r="H26" s="242"/>
      <c r="I26" s="242"/>
      <c r="J26" s="242"/>
      <c r="K26" s="242"/>
      <c r="L26" s="242"/>
      <c r="M26" s="3" t="s">
        <v>35</v>
      </c>
      <c r="N26" s="3" t="s">
        <v>470</v>
      </c>
    </row>
    <row r="27" ht="12.75" customHeight="1">
      <c r="A27" s="242" t="s">
        <v>474</v>
      </c>
      <c r="B27" s="242" t="s">
        <v>215</v>
      </c>
      <c r="C27" s="242">
        <v>0.11319</v>
      </c>
      <c r="D27" s="242"/>
      <c r="E27" s="242" t="s">
        <v>230</v>
      </c>
      <c r="F27" s="242" t="s">
        <v>248</v>
      </c>
      <c r="G27" s="242"/>
      <c r="H27" s="242"/>
      <c r="I27" s="242"/>
      <c r="J27" s="242"/>
      <c r="K27" s="242"/>
      <c r="L27" s="242"/>
      <c r="M27" s="3" t="s">
        <v>35</v>
      </c>
      <c r="N27" s="3" t="s">
        <v>470</v>
      </c>
    </row>
    <row r="28" ht="12.75" customHeight="1">
      <c r="A28" s="242" t="s">
        <v>475</v>
      </c>
      <c r="B28" s="242" t="s">
        <v>215</v>
      </c>
      <c r="C28" s="242">
        <v>0.08263</v>
      </c>
      <c r="D28" s="242"/>
      <c r="E28" s="242" t="s">
        <v>230</v>
      </c>
      <c r="F28" s="242" t="s">
        <v>248</v>
      </c>
      <c r="G28" s="242"/>
      <c r="H28" s="242"/>
      <c r="I28" s="242"/>
      <c r="J28" s="242"/>
      <c r="K28" s="242"/>
      <c r="L28" s="242"/>
      <c r="M28" s="3" t="s">
        <v>35</v>
      </c>
      <c r="N28" s="3" t="s">
        <v>470</v>
      </c>
    </row>
    <row r="29" ht="12.75" customHeight="1">
      <c r="A29" s="242" t="s">
        <v>476</v>
      </c>
      <c r="B29" s="242" t="s">
        <v>215</v>
      </c>
      <c r="C29" s="242">
        <v>0.13221</v>
      </c>
      <c r="D29" s="242"/>
      <c r="E29" s="242" t="s">
        <v>230</v>
      </c>
      <c r="F29" s="242" t="s">
        <v>248</v>
      </c>
      <c r="G29" s="242"/>
      <c r="H29" s="242"/>
      <c r="I29" s="242"/>
      <c r="J29" s="242"/>
      <c r="K29" s="242"/>
      <c r="L29" s="242"/>
      <c r="M29" s="3" t="s">
        <v>35</v>
      </c>
      <c r="N29" s="3" t="s">
        <v>470</v>
      </c>
    </row>
    <row r="30" ht="12.75" customHeight="1">
      <c r="A30" s="242" t="s">
        <v>477</v>
      </c>
      <c r="B30" s="242" t="s">
        <v>215</v>
      </c>
      <c r="C30" s="242">
        <v>0.23963</v>
      </c>
      <c r="D30" s="242"/>
      <c r="E30" s="242" t="s">
        <v>230</v>
      </c>
      <c r="F30" s="242" t="s">
        <v>248</v>
      </c>
      <c r="G30" s="242"/>
      <c r="H30" s="242"/>
      <c r="I30" s="242"/>
      <c r="J30" s="242"/>
      <c r="K30" s="242"/>
      <c r="L30" s="242"/>
      <c r="M30" s="3" t="s">
        <v>35</v>
      </c>
      <c r="N30" s="3" t="s">
        <v>470</v>
      </c>
    </row>
    <row r="31" ht="12.75" customHeight="1">
      <c r="A31" s="242" t="s">
        <v>478</v>
      </c>
      <c r="B31" s="242" t="s">
        <v>215</v>
      </c>
      <c r="C31" s="242">
        <v>0.33052</v>
      </c>
      <c r="D31" s="242"/>
      <c r="E31" s="242" t="s">
        <v>230</v>
      </c>
      <c r="F31" s="242" t="s">
        <v>248</v>
      </c>
      <c r="G31" s="242"/>
      <c r="H31" s="242"/>
      <c r="I31" s="242"/>
      <c r="J31" s="242"/>
      <c r="K31" s="242"/>
      <c r="L31" s="242"/>
      <c r="M31" s="3" t="s">
        <v>35</v>
      </c>
      <c r="N31" s="3" t="s">
        <v>470</v>
      </c>
    </row>
    <row r="32" ht="12.75" customHeight="1">
      <c r="A32" s="242" t="s">
        <v>479</v>
      </c>
      <c r="B32" s="242" t="s">
        <v>215</v>
      </c>
      <c r="C32" s="242">
        <v>0.0768</v>
      </c>
      <c r="D32" s="242"/>
      <c r="E32" s="242" t="s">
        <v>230</v>
      </c>
      <c r="F32" s="242" t="s">
        <v>248</v>
      </c>
      <c r="G32" s="242">
        <v>0.0019</v>
      </c>
      <c r="H32" s="242" t="s">
        <v>234</v>
      </c>
      <c r="I32" s="242" t="s">
        <v>248</v>
      </c>
      <c r="J32" s="242">
        <v>0.0014</v>
      </c>
      <c r="K32" s="242" t="s">
        <v>234</v>
      </c>
      <c r="L32" s="242" t="s">
        <v>248</v>
      </c>
      <c r="M32" s="242" t="s">
        <v>35</v>
      </c>
      <c r="N32" s="242" t="s">
        <v>139</v>
      </c>
    </row>
    <row r="33" ht="12.75" customHeight="1">
      <c r="A33" s="242" t="s">
        <v>480</v>
      </c>
      <c r="B33" s="242" t="s">
        <v>215</v>
      </c>
      <c r="C33" s="242">
        <v>0.0768</v>
      </c>
      <c r="D33" s="242"/>
      <c r="E33" s="242" t="s">
        <v>230</v>
      </c>
      <c r="F33" s="242" t="s">
        <v>248</v>
      </c>
      <c r="G33" s="242">
        <v>0.0019</v>
      </c>
      <c r="H33" s="242" t="s">
        <v>234</v>
      </c>
      <c r="I33" s="242" t="s">
        <v>248</v>
      </c>
      <c r="J33" s="242">
        <v>0.0014</v>
      </c>
      <c r="K33" s="242" t="s">
        <v>234</v>
      </c>
      <c r="L33" s="242" t="s">
        <v>248</v>
      </c>
      <c r="M33" s="242" t="s">
        <v>35</v>
      </c>
      <c r="N33" s="242" t="s">
        <v>139</v>
      </c>
    </row>
    <row r="34" ht="12.75" customHeight="1">
      <c r="A34" s="242" t="s">
        <v>481</v>
      </c>
      <c r="B34" s="242" t="s">
        <v>215</v>
      </c>
      <c r="C34" s="242">
        <v>0.0768</v>
      </c>
      <c r="D34" s="242"/>
      <c r="E34" s="242" t="s">
        <v>230</v>
      </c>
      <c r="F34" s="242" t="s">
        <v>248</v>
      </c>
      <c r="G34" s="242">
        <v>0.0019</v>
      </c>
      <c r="H34" s="242" t="s">
        <v>234</v>
      </c>
      <c r="I34" s="242" t="s">
        <v>248</v>
      </c>
      <c r="J34" s="242">
        <v>0.0014</v>
      </c>
      <c r="K34" s="242" t="s">
        <v>234</v>
      </c>
      <c r="L34" s="242" t="s">
        <v>248</v>
      </c>
      <c r="M34" s="242" t="s">
        <v>35</v>
      </c>
      <c r="N34" s="242" t="s">
        <v>139</v>
      </c>
    </row>
    <row r="35" ht="12.75" customHeight="1">
      <c r="A35" s="242" t="s">
        <v>482</v>
      </c>
      <c r="B35" s="242" t="s">
        <v>215</v>
      </c>
      <c r="C35" s="242">
        <v>0.0534</v>
      </c>
      <c r="D35" s="242"/>
      <c r="E35" s="242" t="s">
        <v>230</v>
      </c>
      <c r="F35" s="242" t="s">
        <v>248</v>
      </c>
      <c r="G35" s="242">
        <v>0.00286</v>
      </c>
      <c r="H35" s="242" t="s">
        <v>234</v>
      </c>
      <c r="I35" s="242" t="s">
        <v>248</v>
      </c>
      <c r="J35" s="242">
        <v>0.0098</v>
      </c>
      <c r="K35" s="242" t="s">
        <v>234</v>
      </c>
      <c r="L35" s="242" t="s">
        <v>248</v>
      </c>
      <c r="M35" s="242" t="s">
        <v>35</v>
      </c>
      <c r="N35" s="242" t="s">
        <v>139</v>
      </c>
    </row>
    <row r="36" ht="12.75" customHeight="1">
      <c r="A36" s="242" t="s">
        <v>483</v>
      </c>
      <c r="B36" s="242" t="s">
        <v>215</v>
      </c>
      <c r="C36" s="242">
        <v>0.07414</v>
      </c>
      <c r="D36" s="242"/>
      <c r="E36" s="242" t="s">
        <v>230</v>
      </c>
      <c r="F36" s="242" t="s">
        <v>248</v>
      </c>
      <c r="G36" s="242">
        <v>0.0019</v>
      </c>
      <c r="H36" s="242" t="s">
        <v>234</v>
      </c>
      <c r="I36" s="242" t="s">
        <v>248</v>
      </c>
      <c r="J36" s="242">
        <v>0.0014</v>
      </c>
      <c r="K36" s="242" t="s">
        <v>234</v>
      </c>
      <c r="L36" s="242" t="s">
        <v>248</v>
      </c>
      <c r="M36" s="242" t="s">
        <v>35</v>
      </c>
      <c r="N36" s="242" t="s">
        <v>139</v>
      </c>
    </row>
    <row r="37" ht="12.75" customHeight="1">
      <c r="A37" s="242" t="s">
        <v>484</v>
      </c>
      <c r="B37" s="242" t="s">
        <v>215</v>
      </c>
      <c r="C37" s="242">
        <v>0.1523</v>
      </c>
      <c r="D37" s="242"/>
      <c r="E37" s="242" t="s">
        <v>230</v>
      </c>
      <c r="F37" s="242" t="s">
        <v>248</v>
      </c>
      <c r="G37" s="242">
        <v>0.0017</v>
      </c>
      <c r="H37" s="242" t="s">
        <v>234</v>
      </c>
      <c r="I37" s="242" t="s">
        <v>248</v>
      </c>
      <c r="J37" s="242">
        <v>0.0038</v>
      </c>
      <c r="K37" s="242" t="s">
        <v>234</v>
      </c>
      <c r="L37" s="242" t="s">
        <v>248</v>
      </c>
      <c r="M37" s="242" t="s">
        <v>35</v>
      </c>
      <c r="N37" s="242" t="s">
        <v>137</v>
      </c>
    </row>
    <row r="38" ht="12.75" customHeight="1">
      <c r="A38" s="242" t="s">
        <v>485</v>
      </c>
      <c r="B38" s="242" t="s">
        <v>215</v>
      </c>
      <c r="C38" s="242">
        <v>0.15726</v>
      </c>
      <c r="D38" s="242"/>
      <c r="E38" s="242" t="s">
        <v>230</v>
      </c>
      <c r="F38" s="242" t="s">
        <v>248</v>
      </c>
      <c r="G38" s="242">
        <v>0.00952</v>
      </c>
      <c r="H38" s="242" t="s">
        <v>234</v>
      </c>
      <c r="I38" s="242" t="s">
        <v>248</v>
      </c>
      <c r="J38" s="242">
        <v>0.0041</v>
      </c>
      <c r="K38" s="242" t="s">
        <v>234</v>
      </c>
      <c r="L38" s="242" t="s">
        <v>248</v>
      </c>
      <c r="M38" s="242" t="s">
        <v>35</v>
      </c>
      <c r="N38" s="242" t="s">
        <v>137</v>
      </c>
    </row>
    <row r="39" ht="12.75" customHeight="1">
      <c r="A39" s="242" t="s">
        <v>486</v>
      </c>
      <c r="B39" s="242" t="s">
        <v>215</v>
      </c>
      <c r="C39" s="242">
        <v>0.03</v>
      </c>
      <c r="D39" s="242"/>
      <c r="E39" s="242" t="s">
        <v>230</v>
      </c>
      <c r="F39" s="242" t="s">
        <v>248</v>
      </c>
      <c r="G39" s="242">
        <v>0.00381</v>
      </c>
      <c r="H39" s="242" t="s">
        <v>234</v>
      </c>
      <c r="I39" s="242" t="s">
        <v>248</v>
      </c>
      <c r="J39" s="242">
        <v>0.0018</v>
      </c>
      <c r="K39" s="242" t="s">
        <v>234</v>
      </c>
      <c r="L39" s="242" t="s">
        <v>248</v>
      </c>
      <c r="M39" s="242" t="s">
        <v>35</v>
      </c>
      <c r="N39" s="242" t="s">
        <v>137</v>
      </c>
    </row>
    <row r="40" ht="12.75" customHeight="1">
      <c r="A40" s="242" t="s">
        <v>487</v>
      </c>
      <c r="B40" s="242" t="s">
        <v>215</v>
      </c>
      <c r="C40" s="242">
        <v>0.13394</v>
      </c>
      <c r="D40" s="242"/>
      <c r="E40" s="242" t="s">
        <v>230</v>
      </c>
      <c r="F40" s="242" t="s">
        <v>248</v>
      </c>
      <c r="G40" s="242">
        <v>0.00762</v>
      </c>
      <c r="H40" s="242" t="s">
        <v>234</v>
      </c>
      <c r="I40" s="242" t="s">
        <v>248</v>
      </c>
      <c r="J40" s="242">
        <v>0.0033</v>
      </c>
      <c r="K40" s="242" t="s">
        <v>234</v>
      </c>
      <c r="L40" s="242" t="s">
        <v>248</v>
      </c>
      <c r="M40" s="242" t="s">
        <v>35</v>
      </c>
      <c r="N40" s="242" t="s">
        <v>137</v>
      </c>
    </row>
    <row r="41" ht="12.75" customHeight="1">
      <c r="A41" s="242" t="s">
        <v>488</v>
      </c>
      <c r="B41" s="242" t="s">
        <v>215</v>
      </c>
      <c r="C41" s="242">
        <v>0.11516</v>
      </c>
      <c r="D41" s="242"/>
      <c r="E41" s="242" t="s">
        <v>230</v>
      </c>
      <c r="F41" s="242" t="s">
        <v>248</v>
      </c>
      <c r="G41" s="242"/>
      <c r="H41" s="242"/>
      <c r="I41" s="242"/>
      <c r="J41" s="242"/>
      <c r="K41" s="242"/>
      <c r="L41" s="242"/>
      <c r="M41" s="3" t="s">
        <v>35</v>
      </c>
      <c r="N41" s="3" t="s">
        <v>489</v>
      </c>
    </row>
    <row r="42" ht="12.75" customHeight="1">
      <c r="A42" s="242" t="s">
        <v>433</v>
      </c>
      <c r="B42" s="242" t="s">
        <v>217</v>
      </c>
      <c r="C42" s="242">
        <v>0.17147</v>
      </c>
      <c r="D42" s="242"/>
      <c r="E42" s="242" t="s">
        <v>230</v>
      </c>
      <c r="F42" s="242" t="s">
        <v>248</v>
      </c>
      <c r="G42" s="242"/>
      <c r="H42" s="242"/>
      <c r="I42" s="242"/>
      <c r="J42" s="242"/>
      <c r="K42" s="242"/>
      <c r="L42" s="242"/>
      <c r="M42" s="3" t="s">
        <v>35</v>
      </c>
      <c r="N42" s="3" t="s">
        <v>470</v>
      </c>
    </row>
    <row r="43" ht="12.75" customHeight="1">
      <c r="A43" s="242" t="s">
        <v>471</v>
      </c>
      <c r="B43" s="242" t="s">
        <v>217</v>
      </c>
      <c r="C43" s="242">
        <v>0.097</v>
      </c>
      <c r="D43" s="242"/>
      <c r="E43" s="242" t="s">
        <v>230</v>
      </c>
      <c r="F43" s="242" t="s">
        <v>248</v>
      </c>
      <c r="G43" s="242"/>
      <c r="H43" s="242"/>
      <c r="I43" s="242"/>
      <c r="J43" s="242"/>
      <c r="K43" s="242"/>
      <c r="L43" s="242"/>
      <c r="M43" s="3" t="s">
        <v>35</v>
      </c>
      <c r="N43" s="3" t="s">
        <v>470</v>
      </c>
    </row>
    <row r="44" ht="12.75" customHeight="1">
      <c r="A44" s="242" t="s">
        <v>472</v>
      </c>
      <c r="B44" s="242" t="s">
        <v>217</v>
      </c>
      <c r="C44" s="242">
        <v>0.09245</v>
      </c>
      <c r="D44" s="242"/>
      <c r="E44" s="242" t="s">
        <v>230</v>
      </c>
      <c r="F44" s="242" t="s">
        <v>248</v>
      </c>
      <c r="G44" s="242"/>
      <c r="H44" s="242"/>
      <c r="I44" s="242"/>
      <c r="J44" s="242"/>
      <c r="K44" s="242"/>
      <c r="L44" s="242"/>
      <c r="M44" s="3" t="s">
        <v>35</v>
      </c>
      <c r="N44" s="3" t="s">
        <v>470</v>
      </c>
    </row>
    <row r="45" ht="12.75" customHeight="1">
      <c r="A45" s="242" t="s">
        <v>473</v>
      </c>
      <c r="B45" s="242" t="s">
        <v>217</v>
      </c>
      <c r="C45" s="242">
        <v>0.13867</v>
      </c>
      <c r="D45" s="242"/>
      <c r="E45" s="242" t="s">
        <v>230</v>
      </c>
      <c r="F45" s="242" t="s">
        <v>248</v>
      </c>
      <c r="G45" s="242"/>
      <c r="H45" s="242"/>
      <c r="I45" s="242"/>
      <c r="J45" s="242"/>
      <c r="K45" s="242"/>
      <c r="L45" s="242"/>
      <c r="M45" s="3" t="s">
        <v>35</v>
      </c>
      <c r="N45" s="3" t="s">
        <v>470</v>
      </c>
    </row>
    <row r="46" ht="12.75" customHeight="1">
      <c r="A46" s="242" t="s">
        <v>474</v>
      </c>
      <c r="B46" s="242" t="s">
        <v>217</v>
      </c>
      <c r="C46" s="242">
        <v>0.11319</v>
      </c>
      <c r="D46" s="242"/>
      <c r="E46" s="242" t="s">
        <v>230</v>
      </c>
      <c r="F46" s="242" t="s">
        <v>248</v>
      </c>
      <c r="G46" s="242"/>
      <c r="H46" s="242"/>
      <c r="I46" s="242"/>
      <c r="J46" s="242"/>
      <c r="K46" s="242"/>
      <c r="L46" s="242"/>
      <c r="M46" s="3" t="s">
        <v>35</v>
      </c>
      <c r="N46" s="3" t="s">
        <v>470</v>
      </c>
    </row>
    <row r="47" ht="12.75" customHeight="1">
      <c r="A47" s="242" t="s">
        <v>475</v>
      </c>
      <c r="B47" s="242" t="s">
        <v>217</v>
      </c>
      <c r="C47" s="242">
        <v>0.08263</v>
      </c>
      <c r="D47" s="242"/>
      <c r="E47" s="242" t="s">
        <v>230</v>
      </c>
      <c r="F47" s="242" t="s">
        <v>248</v>
      </c>
      <c r="G47" s="242"/>
      <c r="H47" s="242"/>
      <c r="I47" s="242"/>
      <c r="J47" s="242"/>
      <c r="K47" s="242"/>
      <c r="L47" s="242"/>
      <c r="M47" s="3" t="s">
        <v>35</v>
      </c>
      <c r="N47" s="3" t="s">
        <v>470</v>
      </c>
    </row>
    <row r="48" ht="12.75" customHeight="1">
      <c r="A48" s="242" t="s">
        <v>476</v>
      </c>
      <c r="B48" s="242" t="s">
        <v>217</v>
      </c>
      <c r="C48" s="242">
        <v>0.13221</v>
      </c>
      <c r="D48" s="242"/>
      <c r="E48" s="242" t="s">
        <v>230</v>
      </c>
      <c r="F48" s="242" t="s">
        <v>248</v>
      </c>
      <c r="G48" s="242"/>
      <c r="H48" s="242"/>
      <c r="I48" s="242"/>
      <c r="J48" s="242"/>
      <c r="K48" s="242"/>
      <c r="L48" s="242"/>
      <c r="M48" s="3" t="s">
        <v>35</v>
      </c>
      <c r="N48" s="3" t="s">
        <v>470</v>
      </c>
    </row>
    <row r="49" ht="12.75" customHeight="1">
      <c r="A49" s="242" t="s">
        <v>477</v>
      </c>
      <c r="B49" s="242" t="s">
        <v>217</v>
      </c>
      <c r="C49" s="242">
        <v>0.23963</v>
      </c>
      <c r="D49" s="242"/>
      <c r="E49" s="242" t="s">
        <v>230</v>
      </c>
      <c r="F49" s="242" t="s">
        <v>248</v>
      </c>
      <c r="G49" s="242"/>
      <c r="H49" s="242"/>
      <c r="I49" s="242"/>
      <c r="J49" s="242"/>
      <c r="K49" s="242"/>
      <c r="L49" s="242"/>
      <c r="M49" s="3" t="s">
        <v>35</v>
      </c>
      <c r="N49" s="3" t="s">
        <v>470</v>
      </c>
    </row>
    <row r="50" ht="12.75" customHeight="1">
      <c r="A50" s="242" t="s">
        <v>478</v>
      </c>
      <c r="B50" s="242" t="s">
        <v>217</v>
      </c>
      <c r="C50" s="242">
        <v>0.33052</v>
      </c>
      <c r="D50" s="242"/>
      <c r="E50" s="242" t="s">
        <v>230</v>
      </c>
      <c r="F50" s="242" t="s">
        <v>248</v>
      </c>
      <c r="G50" s="242"/>
      <c r="H50" s="242"/>
      <c r="I50" s="242"/>
      <c r="J50" s="242"/>
      <c r="K50" s="242"/>
      <c r="L50" s="242"/>
      <c r="M50" s="3" t="s">
        <v>35</v>
      </c>
      <c r="N50" s="3" t="s">
        <v>470</v>
      </c>
    </row>
    <row r="51" ht="12.75" customHeight="1">
      <c r="A51" s="242" t="s">
        <v>479</v>
      </c>
      <c r="B51" s="242" t="s">
        <v>217</v>
      </c>
      <c r="C51" s="242">
        <v>0.163</v>
      </c>
      <c r="D51" s="242"/>
      <c r="E51" s="242" t="s">
        <v>230</v>
      </c>
      <c r="F51" s="242" t="s">
        <v>247</v>
      </c>
      <c r="G51" s="242">
        <v>0.004</v>
      </c>
      <c r="H51" s="242" t="s">
        <v>234</v>
      </c>
      <c r="I51" s="242" t="s">
        <v>247</v>
      </c>
      <c r="J51" s="242">
        <v>0.002</v>
      </c>
      <c r="K51" s="242" t="s">
        <v>234</v>
      </c>
      <c r="L51" s="242" t="s">
        <v>247</v>
      </c>
      <c r="M51" s="3" t="s">
        <v>35</v>
      </c>
      <c r="N51" s="3" t="s">
        <v>139</v>
      </c>
    </row>
    <row r="52" ht="12.75" customHeight="1">
      <c r="A52" s="242" t="s">
        <v>480</v>
      </c>
      <c r="B52" s="242" t="s">
        <v>217</v>
      </c>
      <c r="C52" s="242">
        <v>0.163</v>
      </c>
      <c r="D52" s="242"/>
      <c r="E52" s="242" t="s">
        <v>230</v>
      </c>
      <c r="F52" s="242" t="s">
        <v>247</v>
      </c>
      <c r="G52" s="242">
        <v>0.004</v>
      </c>
      <c r="H52" s="242" t="s">
        <v>234</v>
      </c>
      <c r="I52" s="242" t="s">
        <v>247</v>
      </c>
      <c r="J52" s="242">
        <v>0.002</v>
      </c>
      <c r="K52" s="242" t="s">
        <v>234</v>
      </c>
      <c r="L52" s="242" t="s">
        <v>247</v>
      </c>
      <c r="M52" s="3" t="s">
        <v>35</v>
      </c>
      <c r="N52" s="3" t="s">
        <v>139</v>
      </c>
    </row>
    <row r="53" ht="12.75" customHeight="1">
      <c r="A53" s="242" t="s">
        <v>481</v>
      </c>
      <c r="B53" s="242" t="s">
        <v>217</v>
      </c>
      <c r="C53" s="242">
        <v>0.163</v>
      </c>
      <c r="D53" s="242"/>
      <c r="E53" s="242" t="s">
        <v>230</v>
      </c>
      <c r="F53" s="242" t="s">
        <v>247</v>
      </c>
      <c r="G53" s="242">
        <v>0.004</v>
      </c>
      <c r="H53" s="242" t="s">
        <v>234</v>
      </c>
      <c r="I53" s="242" t="s">
        <v>247</v>
      </c>
      <c r="J53" s="242">
        <v>0.002</v>
      </c>
      <c r="K53" s="242" t="s">
        <v>234</v>
      </c>
      <c r="L53" s="242" t="s">
        <v>247</v>
      </c>
      <c r="M53" s="3" t="s">
        <v>35</v>
      </c>
      <c r="N53" s="3" t="s">
        <v>139</v>
      </c>
    </row>
    <row r="54" ht="12.75" customHeight="1">
      <c r="A54" s="242" t="s">
        <v>482</v>
      </c>
      <c r="B54" s="242" t="s">
        <v>217</v>
      </c>
      <c r="C54" s="242">
        <v>0.185</v>
      </c>
      <c r="D54" s="242"/>
      <c r="E54" s="242" t="s">
        <v>230</v>
      </c>
      <c r="F54" s="242" t="s">
        <v>247</v>
      </c>
      <c r="G54" s="242">
        <v>0.002</v>
      </c>
      <c r="H54" s="242" t="s">
        <v>234</v>
      </c>
      <c r="I54" s="242" t="s">
        <v>247</v>
      </c>
      <c r="J54" s="242">
        <v>0.001</v>
      </c>
      <c r="K54" s="242" t="s">
        <v>234</v>
      </c>
      <c r="L54" s="242" t="s">
        <v>247</v>
      </c>
      <c r="M54" s="3" t="s">
        <v>35</v>
      </c>
      <c r="N54" s="3" t="s">
        <v>139</v>
      </c>
    </row>
    <row r="55" ht="12.75" customHeight="1">
      <c r="A55" s="242" t="s">
        <v>483</v>
      </c>
      <c r="B55" s="242" t="s">
        <v>217</v>
      </c>
      <c r="C55" s="242">
        <v>0.163</v>
      </c>
      <c r="D55" s="242"/>
      <c r="E55" s="242" t="s">
        <v>230</v>
      </c>
      <c r="F55" s="242" t="s">
        <v>247</v>
      </c>
      <c r="G55" s="242">
        <v>0.004</v>
      </c>
      <c r="H55" s="242" t="s">
        <v>234</v>
      </c>
      <c r="I55" s="242" t="s">
        <v>247</v>
      </c>
      <c r="J55" s="242">
        <v>0.002</v>
      </c>
      <c r="K55" s="242" t="s">
        <v>234</v>
      </c>
      <c r="L55" s="242" t="s">
        <v>247</v>
      </c>
      <c r="M55" s="3" t="s">
        <v>35</v>
      </c>
      <c r="N55" s="3" t="s">
        <v>139</v>
      </c>
    </row>
    <row r="56" ht="12.75" customHeight="1">
      <c r="A56" s="242" t="s">
        <v>484</v>
      </c>
      <c r="B56" s="242" t="s">
        <v>217</v>
      </c>
      <c r="C56" s="242">
        <v>0.23</v>
      </c>
      <c r="D56" s="242"/>
      <c r="E56" s="242" t="s">
        <v>230</v>
      </c>
      <c r="F56" s="242" t="s">
        <v>247</v>
      </c>
      <c r="G56" s="242">
        <v>0.02</v>
      </c>
      <c r="H56" s="242" t="s">
        <v>234</v>
      </c>
      <c r="I56" s="242" t="s">
        <v>247</v>
      </c>
      <c r="J56" s="242">
        <v>0.021</v>
      </c>
      <c r="K56" s="242" t="s">
        <v>234</v>
      </c>
      <c r="L56" s="242" t="s">
        <v>247</v>
      </c>
      <c r="M56" s="3" t="s">
        <v>35</v>
      </c>
      <c r="N56" s="3" t="s">
        <v>137</v>
      </c>
    </row>
    <row r="57" ht="12.75" customHeight="1">
      <c r="A57" s="242" t="s">
        <v>485</v>
      </c>
      <c r="B57" s="242" t="s">
        <v>217</v>
      </c>
      <c r="C57" s="242">
        <v>0.107</v>
      </c>
      <c r="D57" s="242"/>
      <c r="E57" s="242" t="s">
        <v>230</v>
      </c>
      <c r="F57" s="242" t="s">
        <v>247</v>
      </c>
      <c r="G57" s="242">
        <v>6.0E-4</v>
      </c>
      <c r="H57" s="242" t="s">
        <v>234</v>
      </c>
      <c r="I57" s="242" t="s">
        <v>247</v>
      </c>
      <c r="J57" s="242">
        <v>5.0E-4</v>
      </c>
      <c r="K57" s="242" t="s">
        <v>234</v>
      </c>
      <c r="L57" s="242" t="s">
        <v>247</v>
      </c>
      <c r="M57" s="3" t="s">
        <v>35</v>
      </c>
      <c r="N57" s="3" t="s">
        <v>137</v>
      </c>
    </row>
    <row r="58" ht="12.75" customHeight="1">
      <c r="A58" s="242" t="s">
        <v>486</v>
      </c>
      <c r="B58" s="242" t="s">
        <v>217</v>
      </c>
      <c r="C58" s="242">
        <v>0.107</v>
      </c>
      <c r="D58" s="242"/>
      <c r="E58" s="242" t="s">
        <v>230</v>
      </c>
      <c r="F58" s="242" t="s">
        <v>247</v>
      </c>
      <c r="G58" s="242">
        <v>6.0E-4</v>
      </c>
      <c r="H58" s="242" t="s">
        <v>234</v>
      </c>
      <c r="I58" s="242" t="s">
        <v>247</v>
      </c>
      <c r="J58" s="242">
        <v>5.0E-4</v>
      </c>
      <c r="K58" s="242" t="s">
        <v>234</v>
      </c>
      <c r="L58" s="242" t="s">
        <v>247</v>
      </c>
      <c r="M58" s="3" t="s">
        <v>35</v>
      </c>
      <c r="N58" s="3" t="s">
        <v>137</v>
      </c>
    </row>
    <row r="59" ht="12.75" customHeight="1">
      <c r="A59" s="242" t="s">
        <v>487</v>
      </c>
      <c r="B59" s="242" t="s">
        <v>217</v>
      </c>
      <c r="C59" s="242">
        <v>0.107</v>
      </c>
      <c r="D59" s="242"/>
      <c r="E59" s="242" t="s">
        <v>230</v>
      </c>
      <c r="F59" s="242" t="s">
        <v>247</v>
      </c>
      <c r="G59" s="242">
        <v>6.0E-4</v>
      </c>
      <c r="H59" s="242" t="s">
        <v>234</v>
      </c>
      <c r="I59" s="242" t="s">
        <v>247</v>
      </c>
      <c r="J59" s="242">
        <v>5.0E-4</v>
      </c>
      <c r="K59" s="242" t="s">
        <v>234</v>
      </c>
      <c r="L59" s="242" t="s">
        <v>247</v>
      </c>
      <c r="M59" s="3" t="s">
        <v>35</v>
      </c>
      <c r="N59" s="3" t="s">
        <v>137</v>
      </c>
    </row>
    <row r="60" ht="12.75" customHeight="1">
      <c r="A60" s="242" t="s">
        <v>488</v>
      </c>
      <c r="B60" s="242" t="s">
        <v>217</v>
      </c>
      <c r="C60" s="242">
        <v>0.11516</v>
      </c>
      <c r="D60" s="242"/>
      <c r="E60" s="242" t="s">
        <v>230</v>
      </c>
      <c r="F60" s="242" t="s">
        <v>248</v>
      </c>
      <c r="G60" s="242"/>
      <c r="H60" s="242"/>
      <c r="I60" s="242"/>
      <c r="J60" s="242"/>
      <c r="K60" s="242"/>
      <c r="L60" s="242"/>
      <c r="M60" s="3" t="s">
        <v>35</v>
      </c>
      <c r="N60" s="3" t="s">
        <v>489</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printOptions/>
  <pageMargins bottom="0.75" footer="0.0" header="0.0" left="0.7" right="0.7" top="0.75"/>
  <pageSetup orientation="landscape"/>
  <drawing r:id="rId2"/>
  <legacyDrawing r:id="rId3"/>
</worksheet>
</file>

<file path=docProps/app.xml><?xml version="1.0" encoding="utf-8"?>
<Properties xmlns="http://schemas.openxmlformats.org/officeDocument/2006/extended-properties" xmlns:vt="http://schemas.openxmlformats.org/officeDocument/2006/docPropsVTypes">
  <Company>Globallogic</Company>
  <ScaleCrop>false</ScaleCrop>
  <HeadingPairs>
    <vt:vector baseType="variant" size="4">
      <vt:variant>
        <vt:lpstr>Worksheets</vt:lpstr>
      </vt:variant>
      <vt:variant>
        <vt:i4>11</vt:i4>
      </vt:variant>
      <vt:variant>
        <vt:lpstr>Named Ranges</vt:lpstr>
      </vt:variant>
      <vt:variant>
        <vt:i4>119</vt:i4>
      </vt:variant>
    </vt:vector>
  </HeadingPairs>
  <TitlesOfParts>
    <vt:vector baseType="lpstr" size="130">
      <vt:lpstr>Introduction</vt:lpstr>
      <vt:lpstr>Activity Data</vt:lpstr>
      <vt:lpstr>Settings</vt:lpstr>
      <vt:lpstr>Summary</vt:lpstr>
      <vt:lpstr>Revisions</vt:lpstr>
      <vt:lpstr>Reference - Custom Messages</vt:lpstr>
      <vt:lpstr>Reference - Lookup and Unit</vt:lpstr>
      <vt:lpstr>Reference - EF Fuel Use</vt:lpstr>
      <vt:lpstr>Reference - EF Road</vt:lpstr>
      <vt:lpstr>Reference - EF Freight</vt:lpstr>
      <vt:lpstr>Reference - EF Public</vt:lpstr>
      <vt:lpstr>Dynamic_message</vt:lpstr>
      <vt:lpstr>Ref_DD_ActivityData</vt:lpstr>
      <vt:lpstr>Ref_DD_ActivityData_Rail</vt:lpstr>
      <vt:lpstr>Ref_DD_Columns</vt:lpstr>
      <vt:lpstr>Ref_DD_DistanceUnit</vt:lpstr>
      <vt:lpstr>Ref_DD_Fuel_Units</vt:lpstr>
      <vt:lpstr>Ref_DD_Fuels</vt:lpstr>
      <vt:lpstr>Ref_DD_IPCC_GWP</vt:lpstr>
      <vt:lpstr>Ref_DD_MasterUnits</vt:lpstr>
      <vt:lpstr>Ref_DD_NA</vt:lpstr>
      <vt:lpstr>Ref_DD_NonUK</vt:lpstr>
      <vt:lpstr>Ref_DD_Numerator</vt:lpstr>
      <vt:lpstr>Ref_DD_PasengerDistanceUnits</vt:lpstr>
      <vt:lpstr>Ref_DD_Region</vt:lpstr>
      <vt:lpstr>Ref_DD_Scope</vt:lpstr>
      <vt:lpstr>Ref_DD_Scope3</vt:lpstr>
      <vt:lpstr>Ref_DD_TransportMode</vt:lpstr>
      <vt:lpstr>Ref_DD_vehicle_FuelUse</vt:lpstr>
      <vt:lpstr>Ref_DD_vehicle_FuelUse_Other</vt:lpstr>
      <vt:lpstr>Ref_DD_vehicle_FuelUse_Other_AirCraft</vt:lpstr>
      <vt:lpstr>Ref_DD_vehicle_FuelUse_Other_Rail</vt:lpstr>
      <vt:lpstr>Ref_DD_vehicle_FuelUse_Other_Road</vt:lpstr>
      <vt:lpstr>Ref_DD_vehicle_FuelUse_Other_Water</vt:lpstr>
      <vt:lpstr>Ref_DD_vehicle_FuelUse_UK</vt:lpstr>
      <vt:lpstr>Ref_DD_vehicle_FuelUse_UK_AirCraft</vt:lpstr>
      <vt:lpstr>Ref_DD_vehicle_FuelUse_UK_Rail</vt:lpstr>
      <vt:lpstr>Ref_DD_vehicle_FuelUse_UK_Road</vt:lpstr>
      <vt:lpstr>Ref_DD_vehicle_FuelUse_UK_Water</vt:lpstr>
      <vt:lpstr>Ref_DD_vehicle_FuelUse_US</vt:lpstr>
      <vt:lpstr>Ref_DD_vehicle_FuelUse_US_Rail</vt:lpstr>
      <vt:lpstr>Ref_DD_vehicle_FuelUse_US_Road</vt:lpstr>
      <vt:lpstr>Ref_DD_vehicle_FuelUse_US_Water</vt:lpstr>
      <vt:lpstr>Ref_DD_vehicle_Passenger_Other</vt:lpstr>
      <vt:lpstr>Ref_DD_vehicle_Passenger_Other_AirCraft</vt:lpstr>
      <vt:lpstr>Ref_DD_vehicle_Passenger_Other_Rail</vt:lpstr>
      <vt:lpstr>Ref_DD_vehicle_Passenger_Other_Road</vt:lpstr>
      <vt:lpstr>Ref_DD_vehicle_Passenger_Other_Water</vt:lpstr>
      <vt:lpstr>Ref_DD_vehicle_Passenger_UK</vt:lpstr>
      <vt:lpstr>Ref_DD_vehicle_Passenger_UK_AirCraft</vt:lpstr>
      <vt:lpstr>Ref_DD_vehicle_Passenger_UK_Rail</vt:lpstr>
      <vt:lpstr>Ref_DD_vehicle_Passenger_UK_Road</vt:lpstr>
      <vt:lpstr>Ref_DD_vehicle_Passenger_UK_Water</vt:lpstr>
      <vt:lpstr>Ref_DD_vehicle_Passenger_US</vt:lpstr>
      <vt:lpstr>Ref_DD_vehicle_Passenger_US_Aircraft</vt:lpstr>
      <vt:lpstr>Ref_DD_vehicle_Passenger_US_Rail</vt:lpstr>
      <vt:lpstr>Ref_DD_vehicle_Passenger_US_Road</vt:lpstr>
      <vt:lpstr>Ref_DD_vehicle_Passenger_US_Water</vt:lpstr>
      <vt:lpstr>Ref_DD_vehicle_vehicleDistance_Other</vt:lpstr>
      <vt:lpstr>Ref_DD_vehicle_vehicleDistance_Other_Road</vt:lpstr>
      <vt:lpstr>Ref_DD_vehicle_vehicleDistance_UK</vt:lpstr>
      <vt:lpstr>Ref_DD_vehicle_vehicleDistance_UK_Road</vt:lpstr>
      <vt:lpstr>Ref_DD_vehicle_vehicleDistance_US</vt:lpstr>
      <vt:lpstr>Ref_DD_vehicle_vehicleDistance_US_Road</vt:lpstr>
      <vt:lpstr>Ref_DD_vehicle_WeightDistance_Other</vt:lpstr>
      <vt:lpstr>Ref_DD_vehicle_WeightDistance_Other_Aircraft</vt:lpstr>
      <vt:lpstr>Ref_DD_vehicle_WeightDistance_Other_Rail</vt:lpstr>
      <vt:lpstr>Ref_DD_vehicle_WeightDistance_Other_Road</vt:lpstr>
      <vt:lpstr>Ref_DD_vehicle_WeightDistance_Other_Water</vt:lpstr>
      <vt:lpstr>Ref_DD_vehicle_WeightDistance_UK</vt:lpstr>
      <vt:lpstr>Ref_DD_vehicle_WeightDistance_UK_Aircraft</vt:lpstr>
      <vt:lpstr>Ref_DD_vehicle_WeightDistance_UK_Rail</vt:lpstr>
      <vt:lpstr>Ref_DD_vehicle_WeightDistance_UK_Road</vt:lpstr>
      <vt:lpstr>Ref_DD_vehicle_WeightDistance_UK_Water</vt:lpstr>
      <vt:lpstr>Ref_DD_vehicle_WeightDistance_US</vt:lpstr>
      <vt:lpstr>Ref_DD_vehicle_WeightDistance_US_AirCraft</vt:lpstr>
      <vt:lpstr>Ref_DD_vehicle_WeightDistance_US_Rail</vt:lpstr>
      <vt:lpstr>Ref_DD_vehicle_WeightDistance_US_Road</vt:lpstr>
      <vt:lpstr>Ref_DD_vehicle_WeightDistance_US_Water</vt:lpstr>
      <vt:lpstr>Ref_DD_WeightDistanceUnits</vt:lpstr>
      <vt:lpstr>Ref_EF_ByFuel</vt:lpstr>
      <vt:lpstr>Ref_EF_ByFuel_CH4_Other</vt:lpstr>
      <vt:lpstr>Ref_EF_ByFuel_CH4_UK</vt:lpstr>
      <vt:lpstr>Ref_EF_ByFuel_CH4_US</vt:lpstr>
      <vt:lpstr>Ref_EF_ByFuel_Other</vt:lpstr>
      <vt:lpstr>Ref_EF_ByFuel_UK</vt:lpstr>
      <vt:lpstr>Ref_EF_ByFuel_US</vt:lpstr>
      <vt:lpstr>Ref_EF_Fuel_Use</vt:lpstr>
      <vt:lpstr>Ref_EF_IPCC_GWP_2001</vt:lpstr>
      <vt:lpstr>Ref_EF_IPCC_GWP_2007</vt:lpstr>
      <vt:lpstr>Ref_EF_IPCC_GWP_2014</vt:lpstr>
      <vt:lpstr>Ref_EF_IPCC_GWP_95</vt:lpstr>
      <vt:lpstr>Ref_EF_Public_Transport</vt:lpstr>
      <vt:lpstr>Ref_EF_Public_Transport_Other</vt:lpstr>
      <vt:lpstr>Ref_EF_Public_Transport_UK</vt:lpstr>
      <vt:lpstr>Ref_EF_Public_Transport_US</vt:lpstr>
      <vt:lpstr>Ref_EF_Vehicle_Distance</vt:lpstr>
      <vt:lpstr>Ref_EF_Vehicle_Distance_Other</vt:lpstr>
      <vt:lpstr>Ref_EF_Vehicle_Distance_UK</vt:lpstr>
      <vt:lpstr>Ref_EF_Vehicle_Distance_US</vt:lpstr>
      <vt:lpstr>Ref_EF_Weight_Distance</vt:lpstr>
      <vt:lpstr>Ref_EF_Weight_Distance_CH4</vt:lpstr>
      <vt:lpstr>Ref_EF_Weight_Distance_CH4_Other</vt:lpstr>
      <vt:lpstr>Ref_EF_Weight_Distance_CH4_UK</vt:lpstr>
      <vt:lpstr>Ref_EF_Weight_Distance_CH4_US</vt:lpstr>
      <vt:lpstr>Ref_EF_Weight_Distance_Other</vt:lpstr>
      <vt:lpstr>Ref_EF_Weight_Distance_UK</vt:lpstr>
      <vt:lpstr>Ref_EF_Weight_Distance_US</vt:lpstr>
      <vt:lpstr>Ref_From_Units</vt:lpstr>
      <vt:lpstr>Ref_FuelUseVehicle_UK</vt:lpstr>
      <vt:lpstr>Ref_FuelUseVehicle_UK_Rail</vt:lpstr>
      <vt:lpstr>Ref_FuelUseVehicle_UK_Road</vt:lpstr>
      <vt:lpstr>Ref_FuelUseVehicle_UK_Water</vt:lpstr>
      <vt:lpstr>Ref_FuelUseVehicle_US</vt:lpstr>
      <vt:lpstr>Ref_FuelUseVehicle_US_Rail</vt:lpstr>
      <vt:lpstr>Ref_FuelUseVehicle_US_Road</vt:lpstr>
      <vt:lpstr>Ref_FuelUseVehicle_US_water</vt:lpstr>
      <vt:lpstr>Ref_Master_Unit_Table</vt:lpstr>
      <vt:lpstr>Ref_Message_configure</vt:lpstr>
      <vt:lpstr>REF_To_Unit</vt:lpstr>
      <vt:lpstr>Ref_Total_Emission</vt:lpstr>
      <vt:lpstr>Ref_Total_Emission_Biomass</vt:lpstr>
      <vt:lpstr>Set_DD_Vehicle_Units</vt:lpstr>
      <vt:lpstr>Setting_IPCC_GWP_VERSION</vt:lpstr>
      <vt:lpstr>Settings_Custom_Fuels</vt:lpstr>
      <vt:lpstr>Settings_Custom_Vehicle</vt:lpstr>
      <vt:lpstr>Tbl_Activity_Heading</vt:lpstr>
      <vt:lpstr>Tbl_Fuel_Settings</vt:lpstr>
      <vt:lpstr>Tbl_User_data</vt:lpstr>
      <vt:lpstr>Tbl_vehical_Settings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2009-03-06T06:34:12Z</dcterms:created>
  <dc:creator>arvind.mahesh</dc:creator>
  <cp:lastModifiedBy>Yelena Akopian</cp:lastModifiedBy>
  <cp:lastPrinted>2011-06-16T17:00:39Z</cp:lastPrinted>
  <dcterms:modified xsi:type="dcterms:W3CDTF">2017-03-30T13:16:35Z</dcterms:modified>
</cp:coreProperties>
</file>