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sal Gultom\Desktop\"/>
    </mc:Choice>
  </mc:AlternateContent>
  <xr:revisionPtr revIDLastSave="0" documentId="8_{378813B2-9492-49A4-8107-2D0F0277E3E5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5" i="1" l="1"/>
  <c r="E54" i="1"/>
  <c r="I24" i="1" l="1"/>
  <c r="I34" i="1" s="1"/>
  <c r="I45" i="1" s="1"/>
  <c r="H24" i="1"/>
  <c r="H33" i="1" s="1"/>
  <c r="H44" i="1" s="1"/>
  <c r="G24" i="1"/>
  <c r="G33" i="1" s="1"/>
  <c r="G44" i="1" s="1"/>
  <c r="F24" i="1"/>
  <c r="F33" i="1" s="1"/>
  <c r="F44" i="1" s="1"/>
  <c r="E24" i="1"/>
  <c r="E32" i="1" s="1"/>
  <c r="E43" i="1" s="1"/>
  <c r="E33" i="1" l="1"/>
  <c r="E44" i="1" s="1"/>
  <c r="E34" i="1"/>
  <c r="E45" i="1" s="1"/>
  <c r="F34" i="1"/>
  <c r="F45" i="1" s="1"/>
  <c r="G34" i="1"/>
  <c r="G45" i="1" s="1"/>
  <c r="H32" i="1"/>
  <c r="H43" i="1" s="1"/>
  <c r="H34" i="1"/>
  <c r="H45" i="1" s="1"/>
  <c r="I33" i="1"/>
  <c r="I44" i="1" s="1"/>
  <c r="F32" i="1"/>
  <c r="F43" i="1" s="1"/>
  <c r="G32" i="1"/>
  <c r="G43" i="1" s="1"/>
  <c r="I32" i="1"/>
  <c r="I43" i="1" s="1"/>
  <c r="I55" i="1" l="1"/>
  <c r="I54" i="1"/>
  <c r="F55" i="1"/>
  <c r="F54" i="1"/>
  <c r="G54" i="1"/>
  <c r="G55" i="1"/>
  <c r="H55" i="1"/>
  <c r="H54" i="1"/>
  <c r="F65" i="1" l="1"/>
  <c r="F64" i="1"/>
  <c r="E75" i="1" s="1"/>
  <c r="F66" i="1"/>
  <c r="E77" i="1" s="1"/>
  <c r="E64" i="1"/>
  <c r="E66" i="1"/>
  <c r="E65" i="1"/>
  <c r="E76" i="1" s="1"/>
</calcChain>
</file>

<file path=xl/sharedStrings.xml><?xml version="1.0" encoding="utf-8"?>
<sst xmlns="http://schemas.openxmlformats.org/spreadsheetml/2006/main" count="82" uniqueCount="36">
  <si>
    <t>Perhitungan Penentuan Alternatif BUS Terbaik Menggunakan TOPSIS</t>
  </si>
  <si>
    <t>DATA KRITERIA</t>
  </si>
  <si>
    <t>Id_kriteria</t>
  </si>
  <si>
    <t>nama_kriteria</t>
  </si>
  <si>
    <t>bobot</t>
  </si>
  <si>
    <t>harga</t>
  </si>
  <si>
    <t>kapasitas</t>
  </si>
  <si>
    <t>ac</t>
  </si>
  <si>
    <t>bagasi</t>
  </si>
  <si>
    <t xml:space="preserve">toilet </t>
  </si>
  <si>
    <t>cost</t>
  </si>
  <si>
    <t>benefit</t>
  </si>
  <si>
    <t>HASIL ANALISA</t>
  </si>
  <si>
    <t>Alternatif</t>
  </si>
  <si>
    <t>A1</t>
  </si>
  <si>
    <t>A2</t>
  </si>
  <si>
    <t>A3</t>
  </si>
  <si>
    <t>HASIL PEMBAGI</t>
  </si>
  <si>
    <t>Pembagi</t>
  </si>
  <si>
    <t>MATRIX TERNORMALISASI</t>
  </si>
  <si>
    <t>Min Max Berdasarkan Cost Benefit Kriteria</t>
  </si>
  <si>
    <t>ALTERNATIF D+ DAN D-</t>
  </si>
  <si>
    <t>D+</t>
  </si>
  <si>
    <t>D-</t>
  </si>
  <si>
    <t>HASIL AKHIR</t>
  </si>
  <si>
    <t>Nilai</t>
  </si>
  <si>
    <t>Rangking</t>
  </si>
  <si>
    <t>Y+</t>
  </si>
  <si>
    <t>Y-</t>
  </si>
  <si>
    <t>BOBOT TERNORMALISASI</t>
  </si>
  <si>
    <t>K1</t>
  </si>
  <si>
    <t>K2</t>
  </si>
  <si>
    <t>K3</t>
  </si>
  <si>
    <t>K4</t>
  </si>
  <si>
    <t>K5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</si>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</sst>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12529"/>
      <name val="Calibri"/>
      <family val="2"/>
      <scheme val="minor"/>
    </font>
    <font>
      <sz val="12"/>
      <color rgb="FF212529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0" xfId="0" applyFont="1"/>
    <xf numFmtId="0" fontId="3" fillId="0" borderId="1" xfId="0" applyFont="1" applyBorder="1"/>
    <xf numFmtId="0" fontId="4" fillId="0" borderId="0" xfId="0" applyFont="1"/>
    <xf numFmtId="0" fontId="0" fillId="0" borderId="2" xfId="0" applyFill="1" applyBorder="1" applyAlignment="1">
      <alignment horizontal="center"/>
    </xf>
    <xf numFmtId="0" fontId="3" fillId="0" borderId="0" xfId="0" applyFont="1" applyAlignment="1">
      <alignment horizontal="left"/>
    </xf>
    <xf numFmtId="0" fontId="0" fillId="0" borderId="2" xfId="0" applyBorder="1" applyAlignment="1">
      <alignment horizontal="left"/>
    </xf>
    <xf numFmtId="164" fontId="0" fillId="0" borderId="2" xfId="0" applyNumberFormat="1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0" fillId="0" borderId="2" xfId="0" applyNumberFormat="1" applyBorder="1" applyAlignment="1">
      <alignment horizontal="center" vertical="center"/>
    </xf>
    <xf numFmtId="0" fontId="5" fillId="0" borderId="0" xfId="0" applyFont="1" applyAlignment="1">
      <alignment horizontal="left" wrapText="1"/>
    </xf>
    <xf numFmtId="0" fontId="6" fillId="0" borderId="2" xfId="0" applyFont="1" applyBorder="1" applyAlignment="1">
      <alignment horizontal="left" wrapText="1"/>
    </xf>
    <xf numFmtId="0" fontId="1" fillId="0" borderId="0" xfId="0" applyFont="1"/>
    <xf numFmtId="0" fontId="2" fillId="2" borderId="0" xfId="0" applyFont="1" applyFill="1" applyAlignment="1">
      <alignment horizontal="center"/>
    </xf>
    <xf numFmtId="0" fontId="0" fillId="0" borderId="3" xfId="0" applyFill="1" applyBorder="1" applyAlignment="1">
      <alignment horizontal="center"/>
    </xf>
    <xf numFmtId="164" fontId="0" fillId="0" borderId="3" xfId="0" applyNumberFormat="1" applyBorder="1"/>
    <xf numFmtId="0" fontId="0" fillId="0" borderId="0" xfId="0" applyBorder="1"/>
    <xf numFmtId="164" fontId="0" fillId="0" borderId="3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164" fontId="0" fillId="0" borderId="4" xfId="0" applyNumberFormat="1" applyBorder="1"/>
    <xf numFmtId="164" fontId="0" fillId="0" borderId="4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right"/>
    </xf>
    <xf numFmtId="0" fontId="0" fillId="0" borderId="4" xfId="0" applyBorder="1"/>
    <xf numFmtId="0" fontId="4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18</xdr:row>
      <xdr:rowOff>0</xdr:rowOff>
    </xdr:from>
    <xdr:to>
      <xdr:col>7</xdr:col>
      <xdr:colOff>228600</xdr:colOff>
      <xdr:row>21</xdr:row>
      <xdr:rowOff>0</xdr:rowOff>
    </xdr:to>
    <xdr:sp macro="" textlink="">
      <xdr:nvSpPr>
        <xdr:cNvPr id="2" name="Shape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828800" y="3514725"/>
          <a:ext cx="3333750" cy="571500"/>
        </a:xfrm>
        <a:prstGeom prst="rect">
          <a:avLst/>
        </a:prstGeom>
        <a:solidFill>
          <a:schemeClr val="lt1"/>
        </a:solidFill>
        <a:ln w="25400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GB" sz="1100"/>
            <a:t>diketahui matriks x (1,1) = 2. </a:t>
          </a:r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GB" sz="1100"/>
            <a:t>pembagi diperoleh dengan:  </a:t>
          </a:r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twoCellAnchor>
  <xdr:twoCellAnchor editAs="oneCell">
    <xdr:from>
      <xdr:col>4</xdr:col>
      <xdr:colOff>762000</xdr:colOff>
      <xdr:row>18</xdr:row>
      <xdr:rowOff>104775</xdr:rowOff>
    </xdr:from>
    <xdr:to>
      <xdr:col>5</xdr:col>
      <xdr:colOff>678180</xdr:colOff>
      <xdr:row>20</xdr:row>
      <xdr:rowOff>85725</xdr:rowOff>
    </xdr:to>
    <xdr:pic>
      <xdr:nvPicPr>
        <xdr:cNvPr id="4" name="Picture 3" descr="pembagi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09975" y="3619500"/>
          <a:ext cx="914400" cy="36195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25</xdr:row>
      <xdr:rowOff>0</xdr:rowOff>
    </xdr:from>
    <xdr:to>
      <xdr:col>7</xdr:col>
      <xdr:colOff>228600</xdr:colOff>
      <xdr:row>28</xdr:row>
      <xdr:rowOff>19050</xdr:rowOff>
    </xdr:to>
    <xdr:sp macro="" textlink="">
      <xdr:nvSpPr>
        <xdr:cNvPr id="6" name="Shap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828800" y="4857750"/>
          <a:ext cx="3333750" cy="590550"/>
        </a:xfrm>
        <a:prstGeom prst="rect">
          <a:avLst/>
        </a:prstGeom>
        <a:solidFill>
          <a:schemeClr val="lt1"/>
        </a:solidFill>
        <a:ln w="25400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GB" sz="1100"/>
            <a:t>Setelah ditentukan nilai Pembagi,</a:t>
          </a:r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GB" sz="1100"/>
            <a:t>sehingga matriks ternormalisasinya adalah: 2/6.7082 = 0.2981</a:t>
          </a:r>
          <a:endParaRPr sz="1100"/>
        </a:p>
      </xdr:txBody>
    </xdr:sp>
    <xdr:clientData fLocksWithSheet="0"/>
  </xdr:twoCellAnchor>
  <xdr:twoCellAnchor>
    <xdr:from>
      <xdr:col>3</xdr:col>
      <xdr:colOff>0</xdr:colOff>
      <xdr:row>35</xdr:row>
      <xdr:rowOff>0</xdr:rowOff>
    </xdr:from>
    <xdr:to>
      <xdr:col>6</xdr:col>
      <xdr:colOff>142873</xdr:colOff>
      <xdr:row>38</xdr:row>
      <xdr:rowOff>180975</xdr:rowOff>
    </xdr:to>
    <xdr:sp macro="" textlink="">
      <xdr:nvSpPr>
        <xdr:cNvPr id="7" name="Shap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828800" y="6772275"/>
          <a:ext cx="2800348" cy="752475"/>
        </a:xfrm>
        <a:prstGeom prst="rect">
          <a:avLst/>
        </a:prstGeom>
        <a:solidFill>
          <a:schemeClr val="lt1"/>
        </a:solidFill>
        <a:ln w="25400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GB" sz="1100" b="1"/>
            <a:t>Hasil Tabel Keputusan Dibawah Ini Di Dapat Dari Hasil Keputusan Ternormalisasi Dikalikan Dengan Bobot</a:t>
          </a:r>
          <a:r>
            <a:rPr lang="en-GB" sz="1100" b="1" baseline="0"/>
            <a:t> Data Kriteria. </a:t>
          </a:r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GB" sz="1100" b="1" baseline="0"/>
            <a:t>(Hasil Normalisasi*Bobot Data Kriteria)</a:t>
          </a:r>
          <a:endParaRPr sz="1100" b="1"/>
        </a:p>
      </xdr:txBody>
    </xdr:sp>
    <xdr:clientData fLocksWithSheet="0"/>
  </xdr:twoCellAnchor>
  <xdr:twoCellAnchor>
    <xdr:from>
      <xdr:col>3</xdr:col>
      <xdr:colOff>0</xdr:colOff>
      <xdr:row>46</xdr:row>
      <xdr:rowOff>0</xdr:rowOff>
    </xdr:from>
    <xdr:to>
      <xdr:col>9</xdr:col>
      <xdr:colOff>314325</xdr:colOff>
      <xdr:row>49</xdr:row>
      <xdr:rowOff>180975</xdr:rowOff>
    </xdr:to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828800" y="8886825"/>
          <a:ext cx="4800600" cy="752475"/>
        </a:xfrm>
        <a:prstGeom prst="rect">
          <a:avLst/>
        </a:prstGeom>
        <a:solidFill>
          <a:schemeClr val="lt1"/>
        </a:solidFill>
        <a:ln w="25400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GB" sz="1100" b="1"/>
            <a:t>Hasil Tabel Keputusan Dibawah Ini Di Dapat Dari Hasil Keputusan BOBOT NORMALISASI DIBAGI Dengan Bobot</a:t>
          </a:r>
          <a:r>
            <a:rPr lang="en-GB" sz="1100" b="1" baseline="0"/>
            <a:t> NORMALISASI MAXIMAL DAN MINIMAL  Dengan RUMUS =IF(C10="benefit",MAX(B44:B46),MIN(B44:B46))</a:t>
          </a:r>
          <a:endParaRPr sz="1100" b="1"/>
        </a:p>
      </xdr:txBody>
    </xdr:sp>
    <xdr:clientData fLocksWithSheet="0"/>
  </xdr:twoCellAnchor>
  <xdr:twoCellAnchor>
    <xdr:from>
      <xdr:col>3</xdr:col>
      <xdr:colOff>0</xdr:colOff>
      <xdr:row>56</xdr:row>
      <xdr:rowOff>0</xdr:rowOff>
    </xdr:from>
    <xdr:to>
      <xdr:col>9</xdr:col>
      <xdr:colOff>314325</xdr:colOff>
      <xdr:row>59</xdr:row>
      <xdr:rowOff>180975</xdr:rowOff>
    </xdr:to>
    <xdr:sp macro="" textlink="">
      <xdr:nvSpPr>
        <xdr:cNvPr id="9" name="Shap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1828800" y="11410950"/>
          <a:ext cx="4800600" cy="752475"/>
        </a:xfrm>
        <a:prstGeom prst="rect">
          <a:avLst/>
        </a:prstGeom>
        <a:solidFill>
          <a:schemeClr val="lt1"/>
        </a:solidFill>
        <a:ln w="25400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GB" sz="1100" b="1"/>
            <a:t>Hasil Tabel Keputusan Dibawah Ini Di Dapat Dari Hasil Keputusan BOBOT NORMALISASI DIKURANGI</a:t>
          </a:r>
          <a:r>
            <a:rPr lang="en-GB" sz="1100" b="1" baseline="0"/>
            <a:t> </a:t>
          </a:r>
          <a:r>
            <a:rPr lang="en-GB" sz="1100" b="1"/>
            <a:t>Dengan Bobot</a:t>
          </a:r>
          <a:r>
            <a:rPr lang="en-GB" sz="1100" b="1" baseline="0"/>
            <a:t> MAXIMAL DAN MINIMAL  DIPANGKAT 2 LALU DI AKAR KAN Dengan RUMUS =SQRT((B44-B54)^2+(C44-C54)^2+(D44-D54)^2+(E44-E54)^2)</a:t>
          </a:r>
          <a:endParaRPr sz="1100" b="1"/>
        </a:p>
      </xdr:txBody>
    </xdr:sp>
    <xdr:clientData fLocksWithSheet="0"/>
  </xdr:twoCellAnchor>
  <xdr:twoCellAnchor>
    <xdr:from>
      <xdr:col>3</xdr:col>
      <xdr:colOff>0</xdr:colOff>
      <xdr:row>67</xdr:row>
      <xdr:rowOff>0</xdr:rowOff>
    </xdr:from>
    <xdr:to>
      <xdr:col>9</xdr:col>
      <xdr:colOff>489585</xdr:colOff>
      <xdr:row>70</xdr:row>
      <xdr:rowOff>180975</xdr:rowOff>
    </xdr:to>
    <xdr:sp macro="" textlink="">
      <xdr:nvSpPr>
        <xdr:cNvPr id="10" name="Shap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828800" y="12832080"/>
          <a:ext cx="5031105" cy="729615"/>
        </a:xfrm>
        <a:prstGeom prst="rect">
          <a:avLst/>
        </a:prstGeom>
        <a:solidFill>
          <a:schemeClr val="lt1"/>
        </a:solidFill>
        <a:ln w="25400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GB" sz="1100" b="1"/>
            <a:t>Hasil Tabel Keputusan Dibawah Ini Di Dapat Dari Hasil  Alternatif D+ dan D- Ditambahkan</a:t>
          </a:r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GB" sz="1100" b="1" baseline="0"/>
            <a:t>Dengan RUMUS =C64/(C64+B64)</a:t>
          </a:r>
          <a:endParaRPr sz="1100" b="1"/>
        </a:p>
      </xdr:txBody>
    </xdr: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M77"/>
  <sheetViews>
    <sheetView tabSelected="1" topLeftCell="C61" workbookViewId="0">
      <selection activeCell="J5" sqref="J5"/>
    </sheetView>
  </sheetViews>
  <sheetFormatPr defaultRowHeight="15" x14ac:dyDescent="0.25"/>
  <cols>
    <col min="4" max="4" width="17.7109375" customWidth="1"/>
    <col min="5" max="5" width="14.5703125" customWidth="1"/>
    <col min="6" max="6" width="11.28515625" customWidth="1"/>
    <col min="10" max="10" width="18.28515625" customWidth="1"/>
  </cols>
  <sheetData>
    <row r="1" spans="4:13" ht="18.75" x14ac:dyDescent="0.3">
      <c r="E1" s="16" t="s">
        <v>0</v>
      </c>
      <c r="F1" s="16"/>
      <c r="G1" s="16"/>
      <c r="H1" s="16"/>
      <c r="I1" s="16"/>
      <c r="J1" s="16"/>
      <c r="K1" s="16"/>
      <c r="L1" s="16"/>
      <c r="M1" s="16"/>
    </row>
    <row r="2" spans="4:13" ht="15.75" thickBot="1" x14ac:dyDescent="0.3"/>
    <row r="3" spans="4:13" ht="16.5" thickBot="1" x14ac:dyDescent="0.3">
      <c r="D3" s="2" t="s">
        <v>1</v>
      </c>
      <c r="J3" s="2" t="s">
        <v>1</v>
      </c>
    </row>
    <row r="5" spans="4:13" x14ac:dyDescent="0.25">
      <c r="D5" s="9" t="s">
        <v>2</v>
      </c>
      <c r="E5" s="9" t="s">
        <v>3</v>
      </c>
      <c r="F5" s="9" t="s">
        <v>35</v>
      </c>
      <c r="G5" s="9" t="s">
        <v>4</v>
      </c>
    </row>
    <row r="6" spans="4:13" x14ac:dyDescent="0.25">
      <c r="D6" s="9" t="s">
        <v>30</v>
      </c>
      <c r="E6" s="9" t="s">
        <v>5</v>
      </c>
      <c r="F6" s="9" t="s">
        <v>10</v>
      </c>
      <c r="G6" s="9">
        <v>5</v>
      </c>
    </row>
    <row r="7" spans="4:13" x14ac:dyDescent="0.25">
      <c r="D7" s="9" t="s">
        <v>31</v>
      </c>
      <c r="E7" s="9" t="s">
        <v>6</v>
      </c>
      <c r="F7" s="9" t="s">
        <v>11</v>
      </c>
      <c r="G7" s="9">
        <v>4</v>
      </c>
    </row>
    <row r="8" spans="4:13" x14ac:dyDescent="0.25">
      <c r="D8" s="9" t="s">
        <v>32</v>
      </c>
      <c r="E8" s="9" t="s">
        <v>7</v>
      </c>
      <c r="F8" s="9" t="s">
        <v>11</v>
      </c>
      <c r="G8" s="9">
        <v>4</v>
      </c>
    </row>
    <row r="9" spans="4:13" x14ac:dyDescent="0.25">
      <c r="D9" s="9" t="s">
        <v>33</v>
      </c>
      <c r="E9" s="9" t="s">
        <v>8</v>
      </c>
      <c r="F9" s="9" t="s">
        <v>11</v>
      </c>
      <c r="G9" s="9">
        <v>3</v>
      </c>
    </row>
    <row r="10" spans="4:13" x14ac:dyDescent="0.25">
      <c r="D10" s="9" t="s">
        <v>34</v>
      </c>
      <c r="E10" s="9" t="s">
        <v>9</v>
      </c>
      <c r="F10" s="9" t="s">
        <v>11</v>
      </c>
      <c r="G10" s="9">
        <v>2</v>
      </c>
    </row>
    <row r="13" spans="4:13" ht="15.75" x14ac:dyDescent="0.25">
      <c r="D13" s="1" t="s">
        <v>12</v>
      </c>
      <c r="E13" s="3"/>
      <c r="F13" s="3"/>
      <c r="G13" s="3"/>
      <c r="H13" s="3"/>
    </row>
    <row r="14" spans="4:13" x14ac:dyDescent="0.25">
      <c r="D14" s="4" t="s">
        <v>13</v>
      </c>
      <c r="E14" s="4" t="s">
        <v>30</v>
      </c>
      <c r="F14" s="4" t="s">
        <v>31</v>
      </c>
      <c r="G14" s="4" t="s">
        <v>32</v>
      </c>
      <c r="H14" s="4" t="s">
        <v>33</v>
      </c>
      <c r="I14" s="4" t="s">
        <v>34</v>
      </c>
      <c r="J14" s="21"/>
    </row>
    <row r="15" spans="4:13" x14ac:dyDescent="0.25">
      <c r="D15" s="4" t="s">
        <v>14</v>
      </c>
      <c r="E15" s="4">
        <v>800</v>
      </c>
      <c r="F15" s="4">
        <v>16</v>
      </c>
      <c r="G15" s="4">
        <v>2</v>
      </c>
      <c r="H15" s="4">
        <v>1</v>
      </c>
      <c r="I15" s="17">
        <v>1</v>
      </c>
      <c r="J15" s="21"/>
    </row>
    <row r="16" spans="4:13" x14ac:dyDescent="0.25">
      <c r="D16" s="4" t="s">
        <v>15</v>
      </c>
      <c r="E16" s="4">
        <v>1000</v>
      </c>
      <c r="F16" s="4">
        <v>31</v>
      </c>
      <c r="G16" s="4">
        <v>2</v>
      </c>
      <c r="H16" s="4">
        <v>2</v>
      </c>
      <c r="I16" s="17">
        <v>1</v>
      </c>
      <c r="J16" s="21"/>
    </row>
    <row r="17" spans="4:10" x14ac:dyDescent="0.25">
      <c r="D17" s="4" t="s">
        <v>16</v>
      </c>
      <c r="E17" s="4">
        <v>1500</v>
      </c>
      <c r="F17" s="4">
        <v>59</v>
      </c>
      <c r="G17" s="4">
        <v>2</v>
      </c>
      <c r="H17" s="4">
        <v>2</v>
      </c>
      <c r="I17" s="17">
        <v>2</v>
      </c>
      <c r="J17" s="21"/>
    </row>
    <row r="22" spans="4:10" x14ac:dyDescent="0.25">
      <c r="J22" s="19"/>
    </row>
    <row r="23" spans="4:10" ht="15.75" x14ac:dyDescent="0.25">
      <c r="D23" s="5" t="s">
        <v>17</v>
      </c>
      <c r="E23" s="9" t="s">
        <v>30</v>
      </c>
      <c r="F23" s="9" t="s">
        <v>31</v>
      </c>
      <c r="G23" s="9" t="s">
        <v>32</v>
      </c>
      <c r="H23" s="9" t="s">
        <v>33</v>
      </c>
      <c r="I23" s="9" t="s">
        <v>34</v>
      </c>
      <c r="J23" s="22"/>
    </row>
    <row r="24" spans="4:10" x14ac:dyDescent="0.25">
      <c r="D24" s="6" t="s">
        <v>18</v>
      </c>
      <c r="E24" s="7">
        <f t="shared" ref="E24:J24" si="0">SQRT((E$15^2)+(E$16^2)+(E$17^2))</f>
        <v>1972.3082923316019</v>
      </c>
      <c r="F24" s="7">
        <f t="shared" si="0"/>
        <v>68.541957952775178</v>
      </c>
      <c r="G24" s="7">
        <f t="shared" si="0"/>
        <v>3.4641016151377544</v>
      </c>
      <c r="H24" s="7">
        <f t="shared" si="0"/>
        <v>3</v>
      </c>
      <c r="I24" s="18">
        <f t="shared" si="0"/>
        <v>2.4494897427831779</v>
      </c>
      <c r="J24" s="23"/>
    </row>
    <row r="25" spans="4:10" x14ac:dyDescent="0.25">
      <c r="J25" s="19"/>
    </row>
    <row r="30" spans="4:10" ht="15.75" x14ac:dyDescent="0.25">
      <c r="D30" s="5" t="s">
        <v>19</v>
      </c>
      <c r="E30" s="10"/>
      <c r="F30" s="10"/>
      <c r="G30" s="10"/>
      <c r="H30" s="10"/>
    </row>
    <row r="31" spans="4:10" x14ac:dyDescent="0.25">
      <c r="D31" s="9" t="s">
        <v>13</v>
      </c>
      <c r="E31" s="12" t="s">
        <v>30</v>
      </c>
      <c r="F31" s="12" t="s">
        <v>31</v>
      </c>
      <c r="G31" s="12" t="s">
        <v>32</v>
      </c>
      <c r="H31" s="12" t="s">
        <v>33</v>
      </c>
      <c r="I31" s="12" t="s">
        <v>34</v>
      </c>
      <c r="J31" s="24"/>
    </row>
    <row r="32" spans="4:10" x14ac:dyDescent="0.25">
      <c r="D32" s="9" t="s">
        <v>14</v>
      </c>
      <c r="E32" s="12">
        <f t="shared" ref="E32:J32" si="1">E$15/E$24</f>
        <v>0.40561610125071507</v>
      </c>
      <c r="F32" s="12">
        <f t="shared" si="1"/>
        <v>0.23343365841728453</v>
      </c>
      <c r="G32" s="12">
        <f t="shared" si="1"/>
        <v>0.57735026918962584</v>
      </c>
      <c r="H32" s="12">
        <f t="shared" si="1"/>
        <v>0.33333333333333331</v>
      </c>
      <c r="I32" s="20">
        <f t="shared" si="1"/>
        <v>0.40824829046386307</v>
      </c>
      <c r="J32" s="24"/>
    </row>
    <row r="33" spans="4:10" x14ac:dyDescent="0.25">
      <c r="D33" s="9" t="s">
        <v>15</v>
      </c>
      <c r="E33" s="12">
        <f t="shared" ref="E33:J33" si="2">E$16/E$24</f>
        <v>0.50702012656339379</v>
      </c>
      <c r="F33" s="12">
        <f t="shared" si="2"/>
        <v>0.45227771318348881</v>
      </c>
      <c r="G33" s="12">
        <f t="shared" si="2"/>
        <v>0.57735026918962584</v>
      </c>
      <c r="H33" s="12">
        <f t="shared" si="2"/>
        <v>0.66666666666666663</v>
      </c>
      <c r="I33" s="20">
        <f t="shared" si="2"/>
        <v>0.40824829046386307</v>
      </c>
      <c r="J33" s="24"/>
    </row>
    <row r="34" spans="4:10" x14ac:dyDescent="0.25">
      <c r="D34" s="9" t="s">
        <v>16</v>
      </c>
      <c r="E34" s="12">
        <f t="shared" ref="E34:J34" si="3">E$17/E$24</f>
        <v>0.7605301898450908</v>
      </c>
      <c r="F34" s="12">
        <f t="shared" si="3"/>
        <v>0.86078661541373669</v>
      </c>
      <c r="G34" s="12">
        <f t="shared" si="3"/>
        <v>0.57735026918962584</v>
      </c>
      <c r="H34" s="12">
        <f t="shared" si="3"/>
        <v>0.66666666666666663</v>
      </c>
      <c r="I34" s="20">
        <f t="shared" si="3"/>
        <v>0.81649658092772615</v>
      </c>
      <c r="J34" s="24"/>
    </row>
    <row r="35" spans="4:10" x14ac:dyDescent="0.25">
      <c r="J35" s="19"/>
    </row>
    <row r="36" spans="4:10" x14ac:dyDescent="0.25">
      <c r="J36" s="19"/>
    </row>
    <row r="41" spans="4:10" ht="15.75" x14ac:dyDescent="0.25">
      <c r="D41" s="5" t="s">
        <v>29</v>
      </c>
      <c r="E41" s="11"/>
      <c r="F41" s="11"/>
      <c r="G41" s="11"/>
      <c r="H41" s="11"/>
    </row>
    <row r="42" spans="4:10" ht="15.75" x14ac:dyDescent="0.25">
      <c r="D42" s="27" t="s">
        <v>13</v>
      </c>
      <c r="E42" s="12" t="s">
        <v>30</v>
      </c>
      <c r="F42" s="12" t="s">
        <v>31</v>
      </c>
      <c r="G42" s="12" t="s">
        <v>32</v>
      </c>
      <c r="H42" s="12" t="s">
        <v>33</v>
      </c>
      <c r="I42" s="12" t="s">
        <v>34</v>
      </c>
      <c r="J42" s="25"/>
    </row>
    <row r="43" spans="4:10" x14ac:dyDescent="0.25">
      <c r="D43" s="9" t="s">
        <v>14</v>
      </c>
      <c r="E43" s="12">
        <f>E32*G6</f>
        <v>2.0280805062535752</v>
      </c>
      <c r="F43" s="12">
        <f>F32*G7</f>
        <v>0.93373463366913811</v>
      </c>
      <c r="G43" s="12">
        <f>G32*$G8</f>
        <v>2.3094010767585034</v>
      </c>
      <c r="H43" s="12">
        <f>H32*$G9</f>
        <v>1</v>
      </c>
      <c r="I43" s="20">
        <f>I32*$G10</f>
        <v>0.81649658092772615</v>
      </c>
      <c r="J43" s="25"/>
    </row>
    <row r="44" spans="4:10" x14ac:dyDescent="0.25">
      <c r="D44" s="9" t="s">
        <v>15</v>
      </c>
      <c r="E44" s="12">
        <f>E33*G6</f>
        <v>2.535100632816969</v>
      </c>
      <c r="F44" s="12">
        <f>F33*G7</f>
        <v>1.8091108527339552</v>
      </c>
      <c r="G44" s="12">
        <f>G33*G8</f>
        <v>2.3094010767585034</v>
      </c>
      <c r="H44" s="12">
        <f>H33*G9</f>
        <v>2</v>
      </c>
      <c r="I44" s="20">
        <f>I33*G10</f>
        <v>0.81649658092772615</v>
      </c>
      <c r="J44" s="25"/>
    </row>
    <row r="45" spans="4:10" x14ac:dyDescent="0.25">
      <c r="D45" s="9" t="s">
        <v>16</v>
      </c>
      <c r="E45" s="12">
        <f>E34*G6</f>
        <v>3.8026509492254541</v>
      </c>
      <c r="F45" s="12">
        <f>F34*G7</f>
        <v>3.4431464616549468</v>
      </c>
      <c r="G45" s="12">
        <f>G34*G8</f>
        <v>2.3094010767585034</v>
      </c>
      <c r="H45" s="12">
        <f>H34*G9</f>
        <v>2</v>
      </c>
      <c r="I45" s="20">
        <f>I34*G10</f>
        <v>1.6329931618554523</v>
      </c>
      <c r="J45" s="25"/>
    </row>
    <row r="46" spans="4:10" x14ac:dyDescent="0.25">
      <c r="J46" s="19"/>
    </row>
    <row r="47" spans="4:10" x14ac:dyDescent="0.25">
      <c r="J47" s="19"/>
    </row>
    <row r="52" spans="4:10" ht="63" x14ac:dyDescent="0.25">
      <c r="D52" s="13" t="s">
        <v>20</v>
      </c>
      <c r="J52" s="19"/>
    </row>
    <row r="53" spans="4:10" ht="15.75" x14ac:dyDescent="0.25">
      <c r="D53" s="14" t="s">
        <v>13</v>
      </c>
      <c r="E53" s="8" t="s">
        <v>30</v>
      </c>
      <c r="F53" s="8" t="s">
        <v>31</v>
      </c>
      <c r="G53" s="8" t="s">
        <v>32</v>
      </c>
      <c r="H53" s="8" t="s">
        <v>33</v>
      </c>
      <c r="I53" s="8" t="s">
        <v>34</v>
      </c>
      <c r="J53" s="26"/>
    </row>
    <row r="54" spans="4:10" x14ac:dyDescent="0.25">
      <c r="D54" s="8" t="s">
        <v>27</v>
      </c>
      <c r="E54" s="7">
        <f>IF(F6="cost",MIN(E43:E45),MAX(E43:E45))</f>
        <v>2.0280805062535752</v>
      </c>
      <c r="F54" s="7">
        <f>IF(F7="benefit",MAX(F43:F45),MIN(F43:F45))</f>
        <v>3.4431464616549468</v>
      </c>
      <c r="G54" s="7">
        <f>IF(F8="benefit",MAX(G43:G45),MIN(G43:G45))</f>
        <v>2.3094010767585034</v>
      </c>
      <c r="H54" s="7">
        <f>IF(F9="cost",MIN(H43:H45),MAX(H43:H45))</f>
        <v>2</v>
      </c>
      <c r="I54" s="18">
        <f>IF(F10="cost",MIN(I43:I45),MAX(I43:I45))</f>
        <v>1.6329931618554523</v>
      </c>
      <c r="J54" s="23"/>
    </row>
    <row r="55" spans="4:10" x14ac:dyDescent="0.25">
      <c r="D55" s="8" t="s">
        <v>28</v>
      </c>
      <c r="E55" s="7">
        <f>IF(F6="cost",MAX(E43:E45),MIN(E43:E45))</f>
        <v>3.8026509492254541</v>
      </c>
      <c r="F55" s="7">
        <f>IF(F7="benefit",MIN(F43:F45),MAX(F43:F45))</f>
        <v>0.93373463366913811</v>
      </c>
      <c r="G55" s="7">
        <f>IF(F8="benefit",MIN(G43:G45),MAX(G43:G45))</f>
        <v>2.3094010767585034</v>
      </c>
      <c r="H55" s="7">
        <f>IF(F9="cost",MAX(H43:H45),MIN(H43:H45))</f>
        <v>1</v>
      </c>
      <c r="I55" s="18">
        <f>IF(F10="cost",MAX(I43:I45),MIN(I43:I45))</f>
        <v>0.81649658092772615</v>
      </c>
      <c r="J55" s="23"/>
    </row>
    <row r="56" spans="4:10" x14ac:dyDescent="0.25">
      <c r="J56" s="19"/>
    </row>
    <row r="62" spans="4:10" x14ac:dyDescent="0.25">
      <c r="D62" s="15" t="s">
        <v>21</v>
      </c>
    </row>
    <row r="63" spans="4:10" x14ac:dyDescent="0.25">
      <c r="D63" s="8" t="s">
        <v>13</v>
      </c>
      <c r="E63" s="8" t="s">
        <v>22</v>
      </c>
      <c r="F63" s="8" t="s">
        <v>23</v>
      </c>
    </row>
    <row r="64" spans="4:10" x14ac:dyDescent="0.25">
      <c r="D64" s="8" t="s">
        <v>14</v>
      </c>
      <c r="E64" s="8">
        <f>SQRT((E$43-E$54)^2+(F$43-F$54)^2+(G$43-G$54)^2+(H$43-H$54)^2+(I$43-I$54)^2)</f>
        <v>2.8220231021559243</v>
      </c>
      <c r="F64" s="8">
        <f>SQRT((E43-E55)^2+(F43-F55)^2+(G55-G43)^2+(H55-H43)^2+(I55-I43)^2)</f>
        <v>1.7745704429718789</v>
      </c>
    </row>
    <row r="65" spans="4:6" x14ac:dyDescent="0.25">
      <c r="D65" s="8" t="s">
        <v>15</v>
      </c>
      <c r="E65" s="8">
        <f>SQRT((E$44-E$54)^2+(F$44-F$54)^2+(G$44-G$54)^2+(H$44-H$54)^2+(I$44-I$54)^2)</f>
        <v>1.8957342763765239</v>
      </c>
      <c r="F65" s="8">
        <f>SQRT((E44-E55)^2+(F44-F55)^2+(G55-G44)^2+(H55-H44)^2+(I55-I44)^2)</f>
        <v>1.836564000935297</v>
      </c>
    </row>
    <row r="66" spans="4:6" x14ac:dyDescent="0.25">
      <c r="D66" s="8" t="s">
        <v>16</v>
      </c>
      <c r="E66" s="8">
        <f>SQRT((E54-E45)^2+(F54-F45)^2+(G54-G45)^2+(H54-H45)^2+(I54-I45)^2)</f>
        <v>1.7745704429718789</v>
      </c>
      <c r="F66" s="8">
        <f>SQRT((E45-E55)^2+(F45-F55)^2+(G55-G45)^2+(H55-H45)^2+(I55-I45)^2)</f>
        <v>2.8220231021559243</v>
      </c>
    </row>
    <row r="73" spans="4:6" ht="15.75" x14ac:dyDescent="0.25">
      <c r="D73" s="1" t="s">
        <v>24</v>
      </c>
    </row>
    <row r="74" spans="4:6" x14ac:dyDescent="0.25">
      <c r="D74" s="8" t="s">
        <v>13</v>
      </c>
      <c r="E74" s="8" t="s">
        <v>25</v>
      </c>
      <c r="F74" s="8" t="s">
        <v>26</v>
      </c>
    </row>
    <row r="75" spans="4:6" x14ac:dyDescent="0.25">
      <c r="D75" s="8" t="s">
        <v>14</v>
      </c>
      <c r="E75" s="8">
        <f>F64/(F64+E64)</f>
        <v>0.38606207521934355</v>
      </c>
      <c r="F75" s="8">
        <v>3</v>
      </c>
    </row>
    <row r="76" spans="4:6" x14ac:dyDescent="0.25">
      <c r="D76" s="8" t="s">
        <v>15</v>
      </c>
      <c r="E76" s="8">
        <f>F65/(F65+E65)</f>
        <v>0.49207321185971181</v>
      </c>
      <c r="F76" s="8">
        <v>2</v>
      </c>
    </row>
    <row r="77" spans="4:6" x14ac:dyDescent="0.25">
      <c r="D77" s="8" t="s">
        <v>16</v>
      </c>
      <c r="E77" s="8">
        <f>F66/(F66+E66)</f>
        <v>0.61393792478065656</v>
      </c>
      <c r="F77" s="8">
        <v>1</v>
      </c>
    </row>
  </sheetData>
  <mergeCells count="1">
    <mergeCell ref="E1:M1"/>
  </mergeCells>
  <phoneticPr fontId="7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Amsal Gultom</cp:lastModifiedBy>
  <dcterms:created xsi:type="dcterms:W3CDTF">2019-12-11T07:51:33Z</dcterms:created>
  <dcterms:modified xsi:type="dcterms:W3CDTF">2020-01-17T01:06:55Z</dcterms:modified>
</cp:coreProperties>
</file>