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ДЗ\ММвЭ\"/>
    </mc:Choice>
  </mc:AlternateContent>
  <xr:revisionPtr revIDLastSave="0" documentId="13_ncr:1_{8FCBC143-CA72-42B1-92F0-D5E082D775C6}" xr6:coauthVersionLast="46" xr6:coauthVersionMax="46" xr10:uidLastSave="{00000000-0000-0000-0000-000000000000}"/>
  <bookViews>
    <workbookView xWindow="0" yWindow="2685" windowWidth="17565" windowHeight="10710" activeTab="2" xr2:uid="{00000000-000D-0000-FFFF-FFFF00000000}"/>
  </bookViews>
  <sheets>
    <sheet name="Исходная задача" sheetId="1" r:id="rId1"/>
    <sheet name="Таблица после подбора параметра" sheetId="2" r:id="rId2"/>
    <sheet name="Вариант 16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3" l="1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E10" i="3" l="1"/>
  <c r="E11" i="3" s="1"/>
  <c r="E12" i="3" s="1"/>
  <c r="F10" i="3"/>
  <c r="F11" i="3" s="1"/>
  <c r="F12" i="3" s="1"/>
  <c r="G10" i="3"/>
  <c r="H10" i="3"/>
  <c r="C10" i="3"/>
  <c r="C11" i="3" s="1"/>
  <c r="C12" i="3" s="1"/>
  <c r="I10" i="3"/>
  <c r="I11" i="3" s="1"/>
  <c r="I12" i="3" s="1"/>
  <c r="D10" i="3"/>
  <c r="D11" i="3"/>
  <c r="D12" i="3" s="1"/>
  <c r="G11" i="3"/>
  <c r="G12" i="3" s="1"/>
  <c r="H11" i="3"/>
  <c r="H12" i="3" s="1"/>
  <c r="D9" i="1"/>
  <c r="E9" i="1"/>
  <c r="F9" i="1"/>
  <c r="G9" i="1"/>
  <c r="H9" i="1"/>
  <c r="I9" i="1"/>
  <c r="C9" i="1"/>
  <c r="D8" i="1"/>
  <c r="E8" i="1"/>
  <c r="F8" i="1"/>
  <c r="G8" i="1"/>
  <c r="H8" i="1"/>
  <c r="I8" i="1"/>
  <c r="C8" i="1"/>
  <c r="D7" i="1"/>
  <c r="E7" i="1"/>
  <c r="F7" i="1"/>
  <c r="G7" i="1"/>
  <c r="H7" i="1"/>
  <c r="I7" i="1"/>
  <c r="C7" i="1"/>
  <c r="C6" i="1"/>
  <c r="D6" i="1"/>
  <c r="E6" i="1"/>
  <c r="F6" i="1"/>
  <c r="G6" i="1"/>
  <c r="H6" i="1"/>
  <c r="I6" i="1"/>
  <c r="H13" i="3" l="1"/>
  <c r="H14" i="3" s="1"/>
  <c r="G21" i="3"/>
  <c r="G13" i="3"/>
  <c r="G14" i="3" s="1"/>
  <c r="F21" i="3"/>
  <c r="D13" i="3"/>
  <c r="D14" i="3" s="1"/>
  <c r="C21" i="3"/>
  <c r="F13" i="3"/>
  <c r="F14" i="3" s="1"/>
  <c r="E21" i="3"/>
  <c r="C13" i="3"/>
  <c r="C14" i="3" s="1"/>
  <c r="B21" i="3"/>
  <c r="E13" i="3"/>
  <c r="E14" i="3" s="1"/>
  <c r="D21" i="3"/>
  <c r="I13" i="3"/>
  <c r="I14" i="3" s="1"/>
  <c r="H21" i="3"/>
  <c r="I10" i="1"/>
  <c r="I11" i="1" s="1"/>
  <c r="I12" i="1" s="1"/>
  <c r="I13" i="1" s="1"/>
  <c r="I14" i="1" s="1"/>
  <c r="H10" i="1"/>
  <c r="H11" i="1" s="1"/>
  <c r="H12" i="1" s="1"/>
  <c r="H13" i="1" s="1"/>
  <c r="H14" i="1" s="1"/>
  <c r="G10" i="1"/>
  <c r="F10" i="1"/>
  <c r="F11" i="1" s="1"/>
  <c r="F12" i="1" s="1"/>
  <c r="F13" i="1" s="1"/>
  <c r="F14" i="1" s="1"/>
  <c r="E10" i="1"/>
  <c r="E11" i="1" s="1"/>
  <c r="E12" i="1" s="1"/>
  <c r="E13" i="1" s="1"/>
  <c r="E14" i="1" s="1"/>
  <c r="D10" i="1"/>
  <c r="D11" i="1" s="1"/>
  <c r="D12" i="1" s="1"/>
  <c r="D13" i="1" s="1"/>
  <c r="D14" i="1" s="1"/>
  <c r="C10" i="1"/>
  <c r="C11" i="1" s="1"/>
  <c r="C12" i="1" s="1"/>
  <c r="C13" i="1" s="1"/>
  <c r="G11" i="1"/>
  <c r="G12" i="1" s="1"/>
  <c r="G13" i="1" s="1"/>
  <c r="G14" i="1" s="1"/>
  <c r="B17" i="3" l="1"/>
  <c r="B18" i="3"/>
  <c r="B19" i="3"/>
  <c r="C14" i="1"/>
  <c r="B18" i="1"/>
  <c r="B19" i="1" l="1"/>
  <c r="B17" i="1"/>
</calcChain>
</file>

<file path=xl/sharedStrings.xml><?xml version="1.0" encoding="utf-8"?>
<sst xmlns="http://schemas.openxmlformats.org/spreadsheetml/2006/main" count="64" uniqueCount="24">
  <si>
    <t>Начальные инвестиции</t>
  </si>
  <si>
    <r>
      <t xml:space="preserve">Цена </t>
    </r>
    <r>
      <rPr>
        <b/>
        <sz val="11"/>
        <color theme="1"/>
        <rFont val="Calibri"/>
        <family val="2"/>
        <charset val="204"/>
        <scheme val="minor"/>
      </rPr>
      <t>p</t>
    </r>
  </si>
  <si>
    <r>
      <t xml:space="preserve">Выпуск </t>
    </r>
    <r>
      <rPr>
        <b/>
        <sz val="11"/>
        <color theme="1"/>
        <rFont val="Calibri"/>
        <family val="2"/>
        <charset val="204"/>
        <scheme val="minor"/>
      </rPr>
      <t>Q</t>
    </r>
  </si>
  <si>
    <r>
      <t xml:space="preserve">Перем издержки </t>
    </r>
    <r>
      <rPr>
        <b/>
        <sz val="11"/>
        <color theme="1"/>
        <rFont val="Calibri"/>
        <family val="2"/>
        <charset val="204"/>
        <scheme val="minor"/>
      </rPr>
      <t>v</t>
    </r>
  </si>
  <si>
    <r>
      <t xml:space="preserve">Постоянные издержки </t>
    </r>
    <r>
      <rPr>
        <b/>
        <sz val="11"/>
        <color theme="1"/>
        <rFont val="Calibri"/>
        <family val="2"/>
        <charset val="204"/>
        <scheme val="minor"/>
      </rPr>
      <t>F</t>
    </r>
  </si>
  <si>
    <r>
      <t xml:space="preserve">Налог </t>
    </r>
    <r>
      <rPr>
        <b/>
        <sz val="11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scheme val="minor"/>
      </rPr>
      <t>%</t>
    </r>
  </si>
  <si>
    <r>
      <t xml:space="preserve">Уровень инфляции </t>
    </r>
    <r>
      <rPr>
        <b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%</t>
    </r>
  </si>
  <si>
    <r>
      <t xml:space="preserve">Банковская ставка </t>
    </r>
    <r>
      <rPr>
        <b/>
        <sz val="11"/>
        <color theme="1"/>
        <rFont val="Calibri"/>
        <family val="2"/>
        <charset val="204"/>
        <scheme val="minor"/>
      </rPr>
      <t>r</t>
    </r>
    <r>
      <rPr>
        <sz val="11"/>
        <color theme="1"/>
        <rFont val="Calibri"/>
        <family val="2"/>
        <scheme val="minor"/>
      </rPr>
      <t>%</t>
    </r>
  </si>
  <si>
    <t>n</t>
  </si>
  <si>
    <t>На конец года</t>
  </si>
  <si>
    <r>
      <t xml:space="preserve">выручка </t>
    </r>
    <r>
      <rPr>
        <b/>
        <sz val="11"/>
        <color theme="1"/>
        <rFont val="Calibri"/>
        <family val="2"/>
        <charset val="204"/>
        <scheme val="minor"/>
      </rPr>
      <t>П</t>
    </r>
  </si>
  <si>
    <r>
      <t xml:space="preserve">переменные издержки </t>
    </r>
    <r>
      <rPr>
        <b/>
        <sz val="11"/>
        <color theme="1"/>
        <rFont val="Calibri"/>
        <family val="2"/>
        <charset val="204"/>
        <scheme val="minor"/>
      </rPr>
      <t>V</t>
    </r>
  </si>
  <si>
    <r>
      <t xml:space="preserve">постоянные издержки </t>
    </r>
    <r>
      <rPr>
        <b/>
        <sz val="11"/>
        <color theme="1"/>
        <rFont val="Calibri"/>
        <family val="2"/>
        <charset val="204"/>
        <scheme val="minor"/>
      </rPr>
      <t>Fix</t>
    </r>
  </si>
  <si>
    <r>
      <t xml:space="preserve">амортизация </t>
    </r>
    <r>
      <rPr>
        <b/>
        <sz val="11"/>
        <color theme="1"/>
        <rFont val="Calibri"/>
        <family val="2"/>
        <charset val="204"/>
        <scheme val="minor"/>
      </rPr>
      <t>А</t>
    </r>
  </si>
  <si>
    <r>
      <t xml:space="preserve">налогообл. прибыль </t>
    </r>
    <r>
      <rPr>
        <b/>
        <sz val="11"/>
        <color theme="1"/>
        <rFont val="Calibri"/>
        <family val="2"/>
        <charset val="204"/>
        <scheme val="minor"/>
      </rPr>
      <t>НП</t>
    </r>
  </si>
  <si>
    <r>
      <t xml:space="preserve">налог </t>
    </r>
    <r>
      <rPr>
        <b/>
        <sz val="11"/>
        <color theme="1"/>
        <rFont val="Calibri"/>
        <family val="2"/>
        <charset val="204"/>
        <scheme val="minor"/>
      </rPr>
      <t>Н</t>
    </r>
  </si>
  <si>
    <r>
      <t>чистая прибыль</t>
    </r>
    <r>
      <rPr>
        <b/>
        <sz val="11"/>
        <color theme="1"/>
        <rFont val="Calibri"/>
        <family val="2"/>
        <charset val="204"/>
        <scheme val="minor"/>
      </rPr>
      <t xml:space="preserve"> ЧП</t>
    </r>
  </si>
  <si>
    <r>
      <t xml:space="preserve">свободные денежные потоки </t>
    </r>
    <r>
      <rPr>
        <b/>
        <sz val="11"/>
        <color theme="1"/>
        <rFont val="Calibri"/>
        <family val="2"/>
        <charset val="204"/>
        <scheme val="minor"/>
      </rPr>
      <t>СДП</t>
    </r>
  </si>
  <si>
    <r>
      <t xml:space="preserve">дисконтированные денежные потоки </t>
    </r>
    <r>
      <rPr>
        <b/>
        <sz val="11"/>
        <color theme="1"/>
        <rFont val="Calibri"/>
        <family val="2"/>
        <charset val="204"/>
        <scheme val="minor"/>
      </rPr>
      <t>ДДП</t>
    </r>
  </si>
  <si>
    <t xml:space="preserve">IRR = </t>
  </si>
  <si>
    <t xml:space="preserve">PI =  </t>
  </si>
  <si>
    <t xml:space="preserve">NPV = </t>
  </si>
  <si>
    <t xml:space="preserve">Показатель рентабельности  = </t>
  </si>
  <si>
    <t>Точка безубыточности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</si>
</sst>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2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opLeftCell="F1" workbookViewId="0">
      <selection activeCell="R12" sqref="R12:V21"/>
    </sheetView>
  </sheetViews>
  <sheetFormatPr defaultRowHeight="15" x14ac:dyDescent="0.25"/>
  <cols>
    <col min="1" max="1" width="27.42578125" style="1" customWidth="1"/>
    <col min="2" max="2" width="9" style="1" customWidth="1"/>
    <col min="3" max="3" width="9.140625" style="1"/>
    <col min="4" max="4" width="8.140625" style="1" customWidth="1"/>
    <col min="5" max="5" width="9.85546875" style="1" customWidth="1"/>
    <col min="6" max="6" width="9.140625" style="1"/>
    <col min="7" max="7" width="10.42578125" style="1" customWidth="1"/>
    <col min="8" max="16384" width="9.140625" style="1"/>
  </cols>
  <sheetData>
    <row r="1" spans="1:9" ht="66" customHeight="1" x14ac:dyDescent="0.25">
      <c r="A1" s="2" t="s">
        <v>0</v>
      </c>
      <c r="B1" s="3" t="s">
        <v>2</v>
      </c>
      <c r="C1" s="2" t="s">
        <v>1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>
        <v>2000</v>
      </c>
      <c r="B2" s="5">
        <v>100</v>
      </c>
      <c r="C2" s="5">
        <v>30</v>
      </c>
      <c r="D2" s="5">
        <v>22</v>
      </c>
      <c r="E2" s="5">
        <v>200</v>
      </c>
      <c r="F2" s="5">
        <v>24</v>
      </c>
      <c r="G2" s="5">
        <v>20</v>
      </c>
      <c r="H2" s="5">
        <v>35</v>
      </c>
      <c r="I2" s="5">
        <v>7</v>
      </c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6"/>
      <c r="B4" s="8" t="s">
        <v>9</v>
      </c>
      <c r="C4" s="9"/>
      <c r="D4" s="9"/>
      <c r="E4" s="9"/>
      <c r="F4" s="9"/>
      <c r="G4" s="9"/>
      <c r="H4" s="9"/>
      <c r="I4" s="10"/>
    </row>
    <row r="5" spans="1:9" x14ac:dyDescent="0.25">
      <c r="A5" s="7"/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</row>
    <row r="6" spans="1:9" x14ac:dyDescent="0.25">
      <c r="A6" s="11" t="s">
        <v>10</v>
      </c>
      <c r="B6" s="2"/>
      <c r="C6" s="2">
        <f>$B$2*$C$2*(1+$G$2/100)^C5</f>
        <v>3600</v>
      </c>
      <c r="D6" s="2">
        <f>$B$2*$C$2*(1+$G$2/100)^D5</f>
        <v>4320</v>
      </c>
      <c r="E6" s="2">
        <f>$B$2*$C$2*(1+$G$2/100)^E5</f>
        <v>5184</v>
      </c>
      <c r="F6" s="2">
        <f>$B$2*$C$2*(1+$G$2/100)^F5</f>
        <v>6220.7999999999993</v>
      </c>
      <c r="G6" s="2">
        <f>$B$2*$C$2*(1+$G$2/100)^G5</f>
        <v>7464.96</v>
      </c>
      <c r="H6" s="2">
        <f>$B$2*$C$2*(1+$G$2/100)^H5</f>
        <v>8957.9519999999993</v>
      </c>
      <c r="I6" s="2">
        <f>$B$2*$C$2*(1+$G$2/100)^I5</f>
        <v>10749.542399999998</v>
      </c>
    </row>
    <row r="7" spans="1:9" x14ac:dyDescent="0.25">
      <c r="A7" s="11" t="s">
        <v>11</v>
      </c>
      <c r="B7" s="2"/>
      <c r="C7" s="2">
        <f>$D$2*$B$2*(1+$G$2/100)^C5</f>
        <v>2640</v>
      </c>
      <c r="D7" s="2">
        <f>$D$2*$B$2*(1+$G$2/100)^D5</f>
        <v>3168</v>
      </c>
      <c r="E7" s="2">
        <f>$D$2*$B$2*(1+$G$2/100)^E5</f>
        <v>3801.6</v>
      </c>
      <c r="F7" s="2">
        <f>$D$2*$B$2*(1+$G$2/100)^F5</f>
        <v>4561.92</v>
      </c>
      <c r="G7" s="2">
        <f>$D$2*$B$2*(1+$G$2/100)^G5</f>
        <v>5474.3040000000001</v>
      </c>
      <c r="H7" s="2">
        <f>$D$2*$B$2*(1+$G$2/100)^H5</f>
        <v>6569.1647999999996</v>
      </c>
      <c r="I7" s="2">
        <f>$D$2*$B$2*(1+$G$2/100)^I5</f>
        <v>7882.9977599999993</v>
      </c>
    </row>
    <row r="8" spans="1:9" x14ac:dyDescent="0.25">
      <c r="A8" s="11" t="s">
        <v>12</v>
      </c>
      <c r="B8" s="2"/>
      <c r="C8" s="2">
        <f>$E$2*(1+$G$2/100)^C5</f>
        <v>240</v>
      </c>
      <c r="D8" s="2">
        <f>$E$2*(1+$G$2/100)^D5</f>
        <v>288</v>
      </c>
      <c r="E8" s="2">
        <f>$E$2*(1+$G$2/100)^E5</f>
        <v>345.6</v>
      </c>
      <c r="F8" s="2">
        <f>$E$2*(1+$G$2/100)^F5</f>
        <v>414.71999999999997</v>
      </c>
      <c r="G8" s="2">
        <f>$E$2*(1+$G$2/100)^G5</f>
        <v>497.66399999999999</v>
      </c>
      <c r="H8" s="2">
        <f>$E$2*(1+$G$2/100)^H5</f>
        <v>597.19679999999994</v>
      </c>
      <c r="I8" s="2">
        <f>$E$2*(1+$G$2/100)^I5</f>
        <v>716.6361599999999</v>
      </c>
    </row>
    <row r="9" spans="1:9" x14ac:dyDescent="0.25">
      <c r="A9" s="11" t="s">
        <v>13</v>
      </c>
      <c r="B9" s="2"/>
      <c r="C9" s="2">
        <f>$A$2/$I$2</f>
        <v>285.71428571428572</v>
      </c>
      <c r="D9" s="2">
        <f>$A$2/$I$2</f>
        <v>285.71428571428572</v>
      </c>
      <c r="E9" s="2">
        <f>$A$2/$I$2</f>
        <v>285.71428571428572</v>
      </c>
      <c r="F9" s="2">
        <f>$A$2/$I$2</f>
        <v>285.71428571428572</v>
      </c>
      <c r="G9" s="2">
        <f>$A$2/$I$2</f>
        <v>285.71428571428572</v>
      </c>
      <c r="H9" s="2">
        <f>$A$2/$I$2</f>
        <v>285.71428571428572</v>
      </c>
      <c r="I9" s="2">
        <f>$A$2/$I$2</f>
        <v>285.71428571428572</v>
      </c>
    </row>
    <row r="10" spans="1:9" x14ac:dyDescent="0.25">
      <c r="A10" s="11" t="s">
        <v>14</v>
      </c>
      <c r="B10" s="2"/>
      <c r="C10" s="2">
        <f>C6-C7-C8-C9</f>
        <v>434.28571428571428</v>
      </c>
      <c r="D10" s="2">
        <f>D6-D7-D8-D9</f>
        <v>578.28571428571422</v>
      </c>
      <c r="E10" s="2">
        <f>E6-E7-E8-E9</f>
        <v>751.0857142857144</v>
      </c>
      <c r="F10" s="2">
        <f>F6-F7-F8-F9</f>
        <v>958.44571428571339</v>
      </c>
      <c r="G10" s="2">
        <f>G6-G7-G8-G9</f>
        <v>1207.2777142857142</v>
      </c>
      <c r="H10" s="2">
        <f>H6-H7-H8-H9</f>
        <v>1505.876114285714</v>
      </c>
      <c r="I10" s="2">
        <f>I6-I7-I8-I9</f>
        <v>1864.1941942857134</v>
      </c>
    </row>
    <row r="11" spans="1:9" x14ac:dyDescent="0.25">
      <c r="A11" s="11" t="s">
        <v>15</v>
      </c>
      <c r="B11" s="2"/>
      <c r="C11" s="2">
        <f>MAX(C10)*($F$2/100)</f>
        <v>104.22857142857143</v>
      </c>
      <c r="D11" s="2">
        <f>MAX(D10)*($F$2/100)</f>
        <v>138.7885714285714</v>
      </c>
      <c r="E11" s="2">
        <f>MAX(E10)*($F$2/100)</f>
        <v>180.26057142857144</v>
      </c>
      <c r="F11" s="2">
        <f>MAX(F10)*($F$2/100)</f>
        <v>230.02697142857122</v>
      </c>
      <c r="G11" s="2">
        <f>MAX(G10)*($F$2/100)</f>
        <v>289.7466514285714</v>
      </c>
      <c r="H11" s="2">
        <f>MAX(H10)*($F$2/100)</f>
        <v>361.41026742857133</v>
      </c>
      <c r="I11" s="2">
        <f>MAX(I10)*($F$2/100)</f>
        <v>447.40660662857118</v>
      </c>
    </row>
    <row r="12" spans="1:9" x14ac:dyDescent="0.25">
      <c r="A12" s="11" t="s">
        <v>16</v>
      </c>
      <c r="B12" s="2"/>
      <c r="C12" s="2">
        <f>C10-C11</f>
        <v>330.05714285714282</v>
      </c>
      <c r="D12" s="2">
        <f>D10-D11</f>
        <v>439.49714285714282</v>
      </c>
      <c r="E12" s="2">
        <f>E10-E11</f>
        <v>570.82514285714296</v>
      </c>
      <c r="F12" s="2">
        <f>F10-F11</f>
        <v>728.41874285714221</v>
      </c>
      <c r="G12" s="2">
        <f>G10-G11</f>
        <v>917.53106285714284</v>
      </c>
      <c r="H12" s="2">
        <f>H10-H11</f>
        <v>1144.4658468571427</v>
      </c>
      <c r="I12" s="2">
        <f>I10-I11</f>
        <v>1416.7875876571422</v>
      </c>
    </row>
    <row r="13" spans="1:9" ht="30" x14ac:dyDescent="0.25">
      <c r="A13" s="12" t="s">
        <v>17</v>
      </c>
      <c r="B13" s="2">
        <v>-2000</v>
      </c>
      <c r="C13" s="2">
        <f>C12+C9</f>
        <v>615.77142857142849</v>
      </c>
      <c r="D13" s="2">
        <f>D12+D9</f>
        <v>725.21142857142854</v>
      </c>
      <c r="E13" s="2">
        <f>E12+E9</f>
        <v>856.53942857142874</v>
      </c>
      <c r="F13" s="2">
        <f>F12+F9</f>
        <v>1014.133028571428</v>
      </c>
      <c r="G13" s="2">
        <f>G12+G9</f>
        <v>1203.2453485714286</v>
      </c>
      <c r="H13" s="2">
        <f>H12+H9</f>
        <v>1430.1801325714284</v>
      </c>
      <c r="I13" s="2">
        <f>I12+I9</f>
        <v>1702.501873371428</v>
      </c>
    </row>
    <row r="14" spans="1:9" ht="30" x14ac:dyDescent="0.25">
      <c r="A14" s="12" t="s">
        <v>18</v>
      </c>
      <c r="B14" s="2">
        <v>-2000</v>
      </c>
      <c r="C14" s="2">
        <f>C13/(1+$H$2/100)^C5</f>
        <v>456.12698412698404</v>
      </c>
      <c r="D14" s="2">
        <f>D13/(1+$H$2/100)^D5</f>
        <v>397.92122281011166</v>
      </c>
      <c r="E14" s="2">
        <f>E13/(1+$H$2/100)^E5</f>
        <v>348.13369042175628</v>
      </c>
      <c r="F14" s="2">
        <f>F13/(1+$H$2/100)^F5</f>
        <v>305.32323356953719</v>
      </c>
      <c r="G14" s="2">
        <f>G13/(1+$H$2/100)^G5</f>
        <v>268.33995895496224</v>
      </c>
      <c r="H14" s="2">
        <f>H13/(1+$H$2/100)^H5</f>
        <v>236.25887397135412</v>
      </c>
      <c r="I14" s="2">
        <f>I13/(1+$H$2/100)^I5</f>
        <v>208.32971464963896</v>
      </c>
    </row>
    <row r="17" spans="1:2" x14ac:dyDescent="0.25">
      <c r="A17" s="13" t="s">
        <v>21</v>
      </c>
      <c r="B17" s="1">
        <f>SUM(B14:I14)</f>
        <v>220.4336785043445</v>
      </c>
    </row>
    <row r="18" spans="1:2" x14ac:dyDescent="0.25">
      <c r="A18" s="13" t="s">
        <v>19</v>
      </c>
      <c r="B18" s="14">
        <f>IRR(B13:I13)</f>
        <v>0.3918427588311606</v>
      </c>
    </row>
    <row r="19" spans="1:2" x14ac:dyDescent="0.25">
      <c r="A19" s="13" t="s">
        <v>20</v>
      </c>
      <c r="B19" s="1">
        <f>SUM(C14:I14)/A2</f>
        <v>1.1102168392521723</v>
      </c>
    </row>
  </sheetData>
  <mergeCells count="2">
    <mergeCell ref="A4:A5"/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AD48-0050-409B-B214-8353602D43B4}">
  <dimension ref="A1:J17"/>
  <sheetViews>
    <sheetView workbookViewId="0">
      <selection activeCell="H3" sqref="H3"/>
    </sheetView>
  </sheetViews>
  <sheetFormatPr defaultRowHeight="15" x14ac:dyDescent="0.25"/>
  <cols>
    <col min="1" max="1" width="25.42578125" customWidth="1"/>
  </cols>
  <sheetData>
    <row r="1" spans="1:10" ht="60" x14ac:dyDescent="0.25">
      <c r="A1" s="2" t="s">
        <v>0</v>
      </c>
      <c r="B1" s="3" t="s">
        <v>2</v>
      </c>
      <c r="C1" s="2" t="s">
        <v>1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10" x14ac:dyDescent="0.25">
      <c r="A2" s="5">
        <v>2000</v>
      </c>
      <c r="B2" s="5">
        <v>91.929405456313702</v>
      </c>
      <c r="C2" s="5">
        <v>29.35435</v>
      </c>
      <c r="D2" s="5">
        <v>22.645600000000002</v>
      </c>
      <c r="E2" s="5">
        <v>264.56475999999998</v>
      </c>
      <c r="F2" s="5">
        <v>35.138950000000001</v>
      </c>
      <c r="G2" s="5">
        <v>16.128122047676399</v>
      </c>
      <c r="H2" s="5">
        <v>39.184280000000001</v>
      </c>
      <c r="I2" s="5">
        <v>7</v>
      </c>
    </row>
    <row r="3" spans="1:10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10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0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0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</row>
    <row r="8" spans="1:10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</row>
    <row r="9" spans="1:10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0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 spans="1:10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10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10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10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10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1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649F-D136-4627-9104-66E42BCE3850}">
  <dimension ref="A1:I26"/>
  <sheetViews>
    <sheetView tabSelected="1" workbookViewId="0">
      <selection activeCell="H26" sqref="H26"/>
    </sheetView>
  </sheetViews>
  <sheetFormatPr defaultRowHeight="15" x14ac:dyDescent="0.25"/>
  <cols>
    <col min="1" max="1" width="29.5703125" customWidth="1"/>
  </cols>
  <sheetData>
    <row r="1" spans="1:9" ht="60" x14ac:dyDescent="0.25">
      <c r="A1" s="2" t="s">
        <v>0</v>
      </c>
      <c r="B1" s="3" t="s">
        <v>2</v>
      </c>
      <c r="C1" s="2" t="s">
        <v>1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>
        <v>3200</v>
      </c>
      <c r="B2" s="5">
        <v>100</v>
      </c>
      <c r="C2" s="5">
        <v>27</v>
      </c>
      <c r="D2" s="5">
        <v>13</v>
      </c>
      <c r="E2" s="5">
        <v>130</v>
      </c>
      <c r="F2" s="5">
        <v>24</v>
      </c>
      <c r="G2" s="5">
        <v>15</v>
      </c>
      <c r="H2" s="5">
        <v>35</v>
      </c>
      <c r="I2" s="5">
        <v>7</v>
      </c>
    </row>
    <row r="3" spans="1: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6"/>
      <c r="B4" s="8" t="s">
        <v>9</v>
      </c>
      <c r="C4" s="9"/>
      <c r="D4" s="9"/>
      <c r="E4" s="9"/>
      <c r="F4" s="9"/>
      <c r="G4" s="9"/>
      <c r="H4" s="9"/>
      <c r="I4" s="10"/>
    </row>
    <row r="5" spans="1:9" x14ac:dyDescent="0.25">
      <c r="A5" s="7"/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</row>
    <row r="6" spans="1:9" x14ac:dyDescent="0.25">
      <c r="A6" s="11" t="s">
        <v>10</v>
      </c>
      <c r="B6" s="2"/>
      <c r="C6" s="2">
        <f>$B$2*$C$2*(1+$G$2/100)^C5</f>
        <v>3104.9999999999995</v>
      </c>
      <c r="D6" s="2">
        <f t="shared" ref="D6:I6" si="0">$B$2*$C$2*(1+$G$2/100)^D5</f>
        <v>3570.7499999999995</v>
      </c>
      <c r="E6" s="2">
        <f t="shared" si="0"/>
        <v>4106.3624999999984</v>
      </c>
      <c r="F6" s="2">
        <f t="shared" si="0"/>
        <v>4722.3168749999986</v>
      </c>
      <c r="G6" s="2">
        <f t="shared" si="0"/>
        <v>5430.6644062499981</v>
      </c>
      <c r="H6" s="2">
        <f t="shared" si="0"/>
        <v>6245.2640671874979</v>
      </c>
      <c r="I6" s="2">
        <f t="shared" si="0"/>
        <v>7182.0536772656205</v>
      </c>
    </row>
    <row r="7" spans="1:9" x14ac:dyDescent="0.25">
      <c r="A7" s="11" t="s">
        <v>11</v>
      </c>
      <c r="B7" s="2"/>
      <c r="C7" s="2">
        <f>$D$2*$B$2*(1+$G$2/100)^C5</f>
        <v>1494.9999999999998</v>
      </c>
      <c r="D7" s="2">
        <f t="shared" ref="D7:I7" si="1">$D$2*$B$2*(1+$G$2/100)^D5</f>
        <v>1719.2499999999998</v>
      </c>
      <c r="E7" s="2">
        <f t="shared" si="1"/>
        <v>1977.1374999999994</v>
      </c>
      <c r="F7" s="2">
        <f t="shared" si="1"/>
        <v>2273.7081249999992</v>
      </c>
      <c r="G7" s="2">
        <f t="shared" si="1"/>
        <v>2614.7643437499992</v>
      </c>
      <c r="H7" s="2">
        <f t="shared" si="1"/>
        <v>3006.9789953124987</v>
      </c>
      <c r="I7" s="2">
        <f t="shared" si="1"/>
        <v>3458.0258446093726</v>
      </c>
    </row>
    <row r="8" spans="1:9" x14ac:dyDescent="0.25">
      <c r="A8" s="11" t="s">
        <v>12</v>
      </c>
      <c r="B8" s="2"/>
      <c r="C8" s="2">
        <f>$E$2*(1+$G$2/100)^C5</f>
        <v>149.5</v>
      </c>
      <c r="D8" s="2">
        <f t="shared" ref="D8:I8" si="2">$E$2*(1+$G$2/100)^D5</f>
        <v>171.92499999999998</v>
      </c>
      <c r="E8" s="2">
        <f t="shared" si="2"/>
        <v>197.71374999999995</v>
      </c>
      <c r="F8" s="2">
        <f t="shared" si="2"/>
        <v>227.37081249999991</v>
      </c>
      <c r="G8" s="2">
        <f t="shared" si="2"/>
        <v>261.47643437499994</v>
      </c>
      <c r="H8" s="2">
        <f t="shared" si="2"/>
        <v>300.6978995312499</v>
      </c>
      <c r="I8" s="2">
        <f t="shared" si="2"/>
        <v>345.80258446093728</v>
      </c>
    </row>
    <row r="9" spans="1:9" x14ac:dyDescent="0.25">
      <c r="A9" s="11" t="s">
        <v>13</v>
      </c>
      <c r="B9" s="2"/>
      <c r="C9" s="2">
        <f>$A$2/$I$2</f>
        <v>457.14285714285717</v>
      </c>
      <c r="D9" s="2">
        <f t="shared" ref="D9:I9" si="3">$A$2/$I$2</f>
        <v>457.14285714285717</v>
      </c>
      <c r="E9" s="2">
        <f t="shared" si="3"/>
        <v>457.14285714285717</v>
      </c>
      <c r="F9" s="2">
        <f t="shared" si="3"/>
        <v>457.14285714285717</v>
      </c>
      <c r="G9" s="2">
        <f t="shared" si="3"/>
        <v>457.14285714285717</v>
      </c>
      <c r="H9" s="2">
        <f t="shared" si="3"/>
        <v>457.14285714285717</v>
      </c>
      <c r="I9" s="2">
        <f t="shared" si="3"/>
        <v>457.14285714285717</v>
      </c>
    </row>
    <row r="10" spans="1:9" x14ac:dyDescent="0.25">
      <c r="A10" s="11" t="s">
        <v>14</v>
      </c>
      <c r="B10" s="2"/>
      <c r="C10" s="2">
        <f>C6-C7-C8-C9</f>
        <v>1003.3571428571427</v>
      </c>
      <c r="D10" s="2">
        <f t="shared" ref="D10:I10" si="4">D6-D7-D8-D9</f>
        <v>1222.4321428571427</v>
      </c>
      <c r="E10" s="2">
        <f t="shared" si="4"/>
        <v>1474.368392857142</v>
      </c>
      <c r="F10" s="2">
        <f t="shared" si="4"/>
        <v>1764.0950803571425</v>
      </c>
      <c r="G10" s="2">
        <f t="shared" si="4"/>
        <v>2097.2807709821418</v>
      </c>
      <c r="H10" s="2">
        <f t="shared" si="4"/>
        <v>2480.4443152008921</v>
      </c>
      <c r="I10" s="2">
        <f t="shared" si="4"/>
        <v>2921.0823910524532</v>
      </c>
    </row>
    <row r="11" spans="1:9" x14ac:dyDescent="0.25">
      <c r="A11" s="11" t="s">
        <v>15</v>
      </c>
      <c r="B11" s="2"/>
      <c r="C11" s="2">
        <f>MAX(C10)*($F$2/100)</f>
        <v>240.80571428571423</v>
      </c>
      <c r="D11" s="2">
        <f t="shared" ref="D11:I11" si="5">MAX(D10)*($F$2/100)</f>
        <v>293.38371428571423</v>
      </c>
      <c r="E11" s="2">
        <f t="shared" si="5"/>
        <v>353.84841428571406</v>
      </c>
      <c r="F11" s="2">
        <f t="shared" si="5"/>
        <v>423.38281928571416</v>
      </c>
      <c r="G11" s="2">
        <f t="shared" si="5"/>
        <v>503.34738503571401</v>
      </c>
      <c r="H11" s="2">
        <f t="shared" si="5"/>
        <v>595.30663564821407</v>
      </c>
      <c r="I11" s="2">
        <f t="shared" si="5"/>
        <v>701.05977385258871</v>
      </c>
    </row>
    <row r="12" spans="1:9" x14ac:dyDescent="0.25">
      <c r="A12" s="11" t="s">
        <v>16</v>
      </c>
      <c r="B12" s="2"/>
      <c r="C12" s="2">
        <f>C10-C11</f>
        <v>762.55142857142846</v>
      </c>
      <c r="D12" s="2">
        <f t="shared" ref="D12:I12" si="6">D10-D11</f>
        <v>929.04842857142853</v>
      </c>
      <c r="E12" s="2">
        <f t="shared" si="6"/>
        <v>1120.5199785714281</v>
      </c>
      <c r="F12" s="2">
        <f t="shared" si="6"/>
        <v>1340.7122610714282</v>
      </c>
      <c r="G12" s="2">
        <f t="shared" si="6"/>
        <v>1593.9333859464277</v>
      </c>
      <c r="H12" s="2">
        <f t="shared" si="6"/>
        <v>1885.137679552678</v>
      </c>
      <c r="I12" s="2">
        <f t="shared" si="6"/>
        <v>2220.0226171998647</v>
      </c>
    </row>
    <row r="13" spans="1:9" x14ac:dyDescent="0.25">
      <c r="A13" s="12" t="s">
        <v>17</v>
      </c>
      <c r="B13" s="2">
        <v>-3200</v>
      </c>
      <c r="C13" s="2">
        <f>C12+C9</f>
        <v>1219.6942857142856</v>
      </c>
      <c r="D13" s="2">
        <f t="shared" ref="D13:I13" si="7">D12+D9</f>
        <v>1386.1912857142856</v>
      </c>
      <c r="E13" s="2">
        <f t="shared" si="7"/>
        <v>1577.6628357142852</v>
      </c>
      <c r="F13" s="2">
        <f t="shared" si="7"/>
        <v>1797.8551182142853</v>
      </c>
      <c r="G13" s="2">
        <f t="shared" si="7"/>
        <v>2051.0762430892851</v>
      </c>
      <c r="H13" s="2">
        <f t="shared" si="7"/>
        <v>2342.2805366955354</v>
      </c>
      <c r="I13" s="2">
        <f t="shared" si="7"/>
        <v>2677.1654743427221</v>
      </c>
    </row>
    <row r="14" spans="1:9" x14ac:dyDescent="0.25">
      <c r="A14" s="12" t="s">
        <v>18</v>
      </c>
      <c r="B14" s="2">
        <v>-3200</v>
      </c>
      <c r="C14" s="2">
        <f>C13/(1+$H$2/100)^C5</f>
        <v>903.47724867724855</v>
      </c>
      <c r="D14" s="2">
        <f t="shared" ref="D14:I14" si="8">D13/(1+$H$2/100)^D5</f>
        <v>760.59878502841457</v>
      </c>
      <c r="E14" s="2">
        <f t="shared" si="8"/>
        <v>641.22860771804494</v>
      </c>
      <c r="F14" s="2">
        <f t="shared" si="8"/>
        <v>541.2770541119063</v>
      </c>
      <c r="G14" s="2">
        <f t="shared" si="8"/>
        <v>457.41769584859043</v>
      </c>
      <c r="H14" s="2">
        <f t="shared" si="8"/>
        <v>386.93347049209422</v>
      </c>
      <c r="I14" s="2">
        <f t="shared" si="8"/>
        <v>327.59618539227665</v>
      </c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3" t="s">
        <v>21</v>
      </c>
      <c r="B17" s="1">
        <f>SUM(B14:I14)</f>
        <v>818.5290472685756</v>
      </c>
      <c r="C17" s="1"/>
      <c r="D17" s="1"/>
      <c r="E17" s="1"/>
      <c r="F17" s="1"/>
      <c r="G17" s="1"/>
      <c r="H17" s="1"/>
      <c r="I17" s="1"/>
    </row>
    <row r="18" spans="1:9" x14ac:dyDescent="0.25">
      <c r="A18" s="13" t="s">
        <v>19</v>
      </c>
      <c r="B18" s="14">
        <f>IRR(B13:I13)</f>
        <v>0.44931558917597947</v>
      </c>
      <c r="C18" s="1"/>
      <c r="D18" s="1"/>
      <c r="E18" s="1"/>
      <c r="F18" s="1"/>
      <c r="G18" s="1"/>
      <c r="H18" s="1"/>
      <c r="I18" s="1"/>
    </row>
    <row r="19" spans="1:9" x14ac:dyDescent="0.25">
      <c r="A19" s="13" t="s">
        <v>20</v>
      </c>
      <c r="B19" s="1">
        <f>SUM(C14:I14)/A2</f>
        <v>1.2557903272714299</v>
      </c>
      <c r="C19" s="1"/>
      <c r="D19" s="1"/>
      <c r="E19" s="1"/>
      <c r="F19" s="1"/>
      <c r="G19" s="1"/>
      <c r="H19" s="1"/>
      <c r="I19" s="1"/>
    </row>
    <row r="21" spans="1:9" x14ac:dyDescent="0.25">
      <c r="A21" s="13" t="s">
        <v>22</v>
      </c>
      <c r="B21" s="15">
        <f>(C12/C6)*100</f>
        <v>24.558822176213479</v>
      </c>
      <c r="C21" s="15">
        <f t="shared" ref="C21:H21" si="9">(D12/D6)*100</f>
        <v>26.018299476900612</v>
      </c>
      <c r="D21" s="15">
        <f t="shared" si="9"/>
        <v>27.287410173150288</v>
      </c>
      <c r="E21" s="15">
        <f t="shared" si="9"/>
        <v>28.390984691628272</v>
      </c>
      <c r="F21" s="15">
        <f t="shared" si="9"/>
        <v>29.350614707696078</v>
      </c>
      <c r="G21" s="15">
        <f t="shared" si="9"/>
        <v>30.185075591233307</v>
      </c>
      <c r="H21" s="15">
        <f t="shared" si="9"/>
        <v>30.910693750830898</v>
      </c>
    </row>
    <row r="24" spans="1:9" ht="21" x14ac:dyDescent="0.35">
      <c r="A24" s="17" t="s">
        <v>23</v>
      </c>
      <c r="B24" s="17"/>
      <c r="C24" s="17"/>
      <c r="D24" s="17"/>
      <c r="E24" s="17"/>
      <c r="F24" s="17"/>
      <c r="G24" s="17"/>
      <c r="H24" s="17"/>
      <c r="I24" s="17"/>
    </row>
    <row r="25" spans="1:9" ht="60" x14ac:dyDescent="0.25">
      <c r="A25" s="2" t="s">
        <v>0</v>
      </c>
      <c r="B25" s="3" t="s">
        <v>2</v>
      </c>
      <c r="C25" s="2" t="s">
        <v>1</v>
      </c>
      <c r="D25" s="3" t="s">
        <v>3</v>
      </c>
      <c r="E25" s="3" t="s">
        <v>4</v>
      </c>
      <c r="F25" s="2" t="s">
        <v>5</v>
      </c>
      <c r="G25" s="3" t="s">
        <v>6</v>
      </c>
      <c r="H25" s="3" t="s">
        <v>7</v>
      </c>
      <c r="I25" s="4" t="s">
        <v>8</v>
      </c>
    </row>
    <row r="26" spans="1:9" x14ac:dyDescent="0.25">
      <c r="A26" s="5">
        <v>3200</v>
      </c>
      <c r="B26" s="5">
        <v>80.164580000000001</v>
      </c>
      <c r="C26" s="5">
        <v>24.223040000000001</v>
      </c>
      <c r="D26" s="5">
        <v>15.776960000000001</v>
      </c>
      <c r="E26" s="5">
        <v>407.69589999999999</v>
      </c>
      <c r="F26" s="5">
        <v>45.65849</v>
      </c>
      <c r="G26" s="5">
        <v>6.5464669999999998</v>
      </c>
      <c r="H26" s="5">
        <v>44.931559999999998</v>
      </c>
      <c r="I26" s="5">
        <v>7</v>
      </c>
    </row>
  </sheetData>
  <mergeCells count="3">
    <mergeCell ref="A4:A5"/>
    <mergeCell ref="B4:I4"/>
    <mergeCell ref="A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Исходная задача</vt:lpstr>
      <vt:lpstr>Таблица после подбора параметра</vt:lpstr>
      <vt:lpstr>Вариант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2021-03-28T16:53:22Z</dcterms:modified>
</cp:coreProperties>
</file>