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Статистические методы и модели управления\Доделать\"/>
    </mc:Choice>
  </mc:AlternateContent>
  <bookViews>
    <workbookView xWindow="0" yWindow="0" windowWidth="28800" windowHeight="12330" activeTab="3"/>
  </bookViews>
  <sheets>
    <sheet name="Часть 1" sheetId="1" r:id="rId1"/>
    <sheet name="Часть 2" sheetId="2" r:id="rId2"/>
    <sheet name="Часть 3" sheetId="3" r:id="rId3"/>
    <sheet name="Часть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2" i="4" l="1"/>
  <c r="B91" i="4"/>
  <c r="E89" i="4"/>
  <c r="E88" i="4"/>
  <c r="B89" i="4"/>
  <c r="B88" i="4"/>
  <c r="B86" i="4"/>
  <c r="B85" i="4"/>
  <c r="B84" i="4"/>
  <c r="B83" i="4"/>
  <c r="D81" i="4"/>
  <c r="E81" i="4"/>
  <c r="F81" i="4"/>
  <c r="G81" i="4"/>
  <c r="C81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17" i="4"/>
  <c r="G16" i="4"/>
  <c r="B8" i="4"/>
  <c r="B12" i="4" s="1"/>
  <c r="B4" i="4"/>
  <c r="B6" i="4"/>
  <c r="B1" i="4"/>
  <c r="B2" i="4"/>
  <c r="C92" i="3"/>
  <c r="C93" i="3" s="1"/>
  <c r="D82" i="3"/>
  <c r="C91" i="3"/>
  <c r="F89" i="3"/>
  <c r="E89" i="3"/>
  <c r="D89" i="3"/>
  <c r="D88" i="3"/>
  <c r="F88" i="3"/>
  <c r="E88" i="3"/>
  <c r="D81" i="3"/>
  <c r="D79" i="3"/>
  <c r="D78" i="3"/>
  <c r="D76" i="3"/>
  <c r="D75" i="3"/>
  <c r="D74" i="3"/>
  <c r="D71" i="3"/>
  <c r="D70" i="3"/>
  <c r="D72" i="3"/>
  <c r="H67" i="3"/>
  <c r="I67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3" i="3"/>
  <c r="H2" i="3"/>
  <c r="E67" i="3"/>
  <c r="D67" i="3"/>
  <c r="C67" i="3"/>
  <c r="I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2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M7" i="2"/>
  <c r="N6" i="1"/>
  <c r="M6" i="2"/>
  <c r="M11" i="2"/>
  <c r="M5" i="2"/>
  <c r="M4" i="2"/>
  <c r="M3" i="2"/>
  <c r="M2" i="2"/>
  <c r="M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2" i="2"/>
  <c r="O6" i="1"/>
  <c r="N7" i="1"/>
  <c r="M7" i="1"/>
  <c r="M6" i="1"/>
  <c r="K6" i="1"/>
  <c r="J6" i="1"/>
  <c r="I7" i="1"/>
  <c r="I6" i="1"/>
  <c r="L2" i="1"/>
  <c r="J2" i="1"/>
  <c r="B10" i="4" l="1"/>
  <c r="F67" i="3"/>
  <c r="D69" i="3" s="1"/>
  <c r="H2" i="1"/>
  <c r="I2" i="1"/>
  <c r="I8" i="1" l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I9" i="1" l="1"/>
  <c r="K8" i="1"/>
  <c r="K7" i="1"/>
  <c r="I10" i="1" l="1"/>
  <c r="K9" i="1"/>
  <c r="I11" i="1" l="1"/>
  <c r="K10" i="1"/>
  <c r="I12" i="1" l="1"/>
  <c r="K11" i="1"/>
  <c r="I13" i="1" l="1"/>
  <c r="K12" i="1"/>
  <c r="I14" i="1" l="1"/>
  <c r="K13" i="1"/>
  <c r="I15" i="1" l="1"/>
  <c r="K14" i="1"/>
  <c r="I16" i="1" l="1"/>
  <c r="K15" i="1"/>
  <c r="I17" i="1" l="1"/>
  <c r="K16" i="1"/>
  <c r="I18" i="1" l="1"/>
  <c r="K17" i="1"/>
  <c r="I19" i="1" l="1"/>
  <c r="K18" i="1"/>
  <c r="I20" i="1" l="1"/>
  <c r="K19" i="1"/>
  <c r="I21" i="1" l="1"/>
  <c r="K20" i="1"/>
  <c r="I22" i="1" l="1"/>
  <c r="K21" i="1"/>
  <c r="I23" i="1" l="1"/>
  <c r="K22" i="1"/>
  <c r="I24" i="1" l="1"/>
  <c r="K23" i="1"/>
  <c r="I25" i="1" l="1"/>
  <c r="K24" i="1"/>
  <c r="I26" i="1" l="1"/>
  <c r="K25" i="1"/>
  <c r="I27" i="1" l="1"/>
  <c r="K26" i="1"/>
  <c r="I28" i="1" l="1"/>
  <c r="K27" i="1"/>
  <c r="I29" i="1" l="1"/>
  <c r="K28" i="1"/>
  <c r="I30" i="1" l="1"/>
  <c r="K29" i="1"/>
  <c r="I31" i="1" l="1"/>
  <c r="K30" i="1"/>
  <c r="I32" i="1" l="1"/>
  <c r="K31" i="1"/>
  <c r="I33" i="1" l="1"/>
  <c r="K32" i="1"/>
  <c r="I34" i="1" l="1"/>
  <c r="K33" i="1"/>
  <c r="I35" i="1" l="1"/>
  <c r="K34" i="1"/>
  <c r="I36" i="1" l="1"/>
  <c r="K35" i="1"/>
  <c r="I37" i="1" l="1"/>
  <c r="K36" i="1"/>
  <c r="I38" i="1" l="1"/>
  <c r="K37" i="1"/>
  <c r="I39" i="1" l="1"/>
  <c r="K38" i="1"/>
  <c r="I40" i="1" l="1"/>
  <c r="K39" i="1"/>
  <c r="I41" i="1" l="1"/>
  <c r="K40" i="1"/>
  <c r="I42" i="1" l="1"/>
  <c r="K41" i="1"/>
  <c r="I43" i="1" l="1"/>
  <c r="K42" i="1"/>
  <c r="I44" i="1" l="1"/>
  <c r="K43" i="1"/>
  <c r="I45" i="1" l="1"/>
  <c r="K44" i="1"/>
  <c r="I46" i="1" l="1"/>
  <c r="K45" i="1"/>
  <c r="I47" i="1" l="1"/>
  <c r="K46" i="1"/>
  <c r="I48" i="1" l="1"/>
  <c r="K47" i="1"/>
  <c r="I49" i="1" l="1"/>
  <c r="K48" i="1"/>
  <c r="I50" i="1" l="1"/>
  <c r="K49" i="1"/>
  <c r="I51" i="1" l="1"/>
  <c r="K50" i="1"/>
  <c r="I52" i="1" l="1"/>
  <c r="K51" i="1"/>
  <c r="I53" i="1" l="1"/>
  <c r="K52" i="1"/>
  <c r="I54" i="1" l="1"/>
  <c r="K53" i="1"/>
  <c r="I55" i="1" l="1"/>
  <c r="K54" i="1"/>
  <c r="I56" i="1" l="1"/>
  <c r="K55" i="1"/>
  <c r="I57" i="1" l="1"/>
  <c r="K56" i="1"/>
  <c r="I58" i="1" l="1"/>
  <c r="K57" i="1"/>
  <c r="I59" i="1" l="1"/>
  <c r="K58" i="1"/>
  <c r="I60" i="1" l="1"/>
  <c r="K59" i="1"/>
  <c r="I61" i="1" l="1"/>
  <c r="K60" i="1"/>
  <c r="I62" i="1" l="1"/>
  <c r="K61" i="1"/>
  <c r="I63" i="1" l="1"/>
  <c r="K62" i="1"/>
  <c r="I64" i="1" l="1"/>
  <c r="K63" i="1"/>
  <c r="I65" i="1" l="1"/>
  <c r="K64" i="1"/>
  <c r="I66" i="1" l="1"/>
  <c r="K65" i="1"/>
  <c r="I67" i="1" l="1"/>
  <c r="K66" i="1"/>
  <c r="I68" i="1" l="1"/>
  <c r="K67" i="1"/>
  <c r="I69" i="1" l="1"/>
  <c r="K68" i="1"/>
  <c r="I70" i="1" l="1"/>
  <c r="L6" i="1" s="1" a="1"/>
  <c r="K69" i="1"/>
  <c r="L6" i="1" l="1"/>
  <c r="L16" i="1"/>
  <c r="L37" i="1"/>
  <c r="L13" i="1"/>
  <c r="L52" i="1"/>
  <c r="L57" i="1"/>
  <c r="L42" i="1"/>
  <c r="L8" i="1"/>
  <c r="L22" i="1"/>
  <c r="L55" i="1"/>
  <c r="L36" i="1"/>
  <c r="L56" i="1"/>
  <c r="L70" i="1"/>
  <c r="L12" i="1"/>
  <c r="L66" i="1"/>
  <c r="L63" i="1"/>
  <c r="L67" i="1"/>
  <c r="L53" i="1"/>
  <c r="L11" i="1"/>
  <c r="L21" i="1"/>
  <c r="L10" i="1"/>
  <c r="L69" i="1"/>
  <c r="L47" i="1"/>
  <c r="L50" i="1"/>
  <c r="L35" i="1"/>
  <c r="L68" i="1"/>
  <c r="L51" i="1"/>
  <c r="L41" i="1"/>
  <c r="L39" i="1"/>
  <c r="L19" i="1"/>
  <c r="L31" i="1"/>
  <c r="L32" i="1"/>
  <c r="L49" i="1"/>
  <c r="L26" i="1"/>
  <c r="L34" i="1"/>
  <c r="L25" i="1"/>
  <c r="L23" i="1"/>
  <c r="L14" i="1"/>
  <c r="L24" i="1"/>
  <c r="L18" i="1"/>
  <c r="L62" i="1"/>
  <c r="L15" i="1"/>
  <c r="L60" i="1"/>
  <c r="L20" i="1"/>
  <c r="L33" i="1"/>
  <c r="L9" i="1"/>
  <c r="L7" i="1"/>
  <c r="L65" i="1"/>
  <c r="L46" i="1"/>
  <c r="L61" i="1"/>
  <c r="L44" i="1"/>
  <c r="L59" i="1"/>
  <c r="L43" i="1"/>
  <c r="L38" i="1"/>
  <c r="L64" i="1"/>
  <c r="L30" i="1"/>
  <c r="L45" i="1"/>
  <c r="L28" i="1"/>
  <c r="L17" i="1"/>
  <c r="L27" i="1"/>
  <c r="L40" i="1"/>
  <c r="L54" i="1"/>
  <c r="L58" i="1"/>
  <c r="L48" i="1"/>
  <c r="L29" i="1"/>
  <c r="K70" i="1"/>
  <c r="O32" i="1" l="1"/>
  <c r="M32" i="1"/>
  <c r="O30" i="1"/>
  <c r="M30" i="1"/>
  <c r="O50" i="1"/>
  <c r="M50" i="1"/>
  <c r="O64" i="1"/>
  <c r="M64" i="1"/>
  <c r="O24" i="1"/>
  <c r="M24" i="1"/>
  <c r="O47" i="1"/>
  <c r="M47" i="1"/>
  <c r="O66" i="1"/>
  <c r="M66" i="1"/>
  <c r="O38" i="1"/>
  <c r="M38" i="1"/>
  <c r="O19" i="1"/>
  <c r="M19" i="1"/>
  <c r="O63" i="1"/>
  <c r="M63" i="1"/>
  <c r="O8" i="1"/>
  <c r="M8" i="1"/>
  <c r="O48" i="1"/>
  <c r="M48" i="1"/>
  <c r="O65" i="1"/>
  <c r="M65" i="1"/>
  <c r="O18" i="1"/>
  <c r="M18" i="1"/>
  <c r="O58" i="1"/>
  <c r="M58" i="1"/>
  <c r="O7" i="1"/>
  <c r="O31" i="1"/>
  <c r="M31" i="1"/>
  <c r="O42" i="1"/>
  <c r="M42" i="1"/>
  <c r="O54" i="1"/>
  <c r="M54" i="1"/>
  <c r="O9" i="1"/>
  <c r="M9" i="1"/>
  <c r="O14" i="1"/>
  <c r="M14" i="1"/>
  <c r="O69" i="1"/>
  <c r="M69" i="1"/>
  <c r="O12" i="1"/>
  <c r="M12" i="1"/>
  <c r="O57" i="1"/>
  <c r="M57" i="1"/>
  <c r="O40" i="1"/>
  <c r="M40" i="1"/>
  <c r="O43" i="1"/>
  <c r="M43" i="1"/>
  <c r="O33" i="1"/>
  <c r="M33" i="1"/>
  <c r="O23" i="1"/>
  <c r="M23" i="1"/>
  <c r="O39" i="1"/>
  <c r="M39" i="1"/>
  <c r="O10" i="1"/>
  <c r="M10" i="1"/>
  <c r="O70" i="1"/>
  <c r="M70" i="1"/>
  <c r="O52" i="1"/>
  <c r="M52" i="1"/>
  <c r="O27" i="1"/>
  <c r="M27" i="1"/>
  <c r="O59" i="1"/>
  <c r="M59" i="1"/>
  <c r="O20" i="1"/>
  <c r="M20" i="1"/>
  <c r="O25" i="1"/>
  <c r="M25" i="1"/>
  <c r="O41" i="1"/>
  <c r="M41" i="1"/>
  <c r="O21" i="1"/>
  <c r="M21" i="1"/>
  <c r="O56" i="1"/>
  <c r="M56" i="1"/>
  <c r="O13" i="1"/>
  <c r="M13" i="1"/>
  <c r="O17" i="1"/>
  <c r="M17" i="1"/>
  <c r="O44" i="1"/>
  <c r="M44" i="1"/>
  <c r="O60" i="1"/>
  <c r="M60" i="1"/>
  <c r="O34" i="1"/>
  <c r="M34" i="1"/>
  <c r="O51" i="1"/>
  <c r="M51" i="1"/>
  <c r="O11" i="1"/>
  <c r="M11" i="1"/>
  <c r="O36" i="1"/>
  <c r="M36" i="1"/>
  <c r="O37" i="1"/>
  <c r="M37" i="1"/>
  <c r="O68" i="1"/>
  <c r="M68" i="1"/>
  <c r="O53" i="1"/>
  <c r="M53" i="1"/>
  <c r="O55" i="1"/>
  <c r="M55" i="1"/>
  <c r="O16" i="1"/>
  <c r="M16" i="1"/>
  <c r="O28" i="1"/>
  <c r="M28" i="1"/>
  <c r="O61" i="1"/>
  <c r="M61" i="1"/>
  <c r="O15" i="1"/>
  <c r="M15" i="1"/>
  <c r="O26" i="1"/>
  <c r="M26" i="1"/>
  <c r="O29" i="1"/>
  <c r="M29" i="1"/>
  <c r="O45" i="1"/>
  <c r="M45" i="1"/>
  <c r="O46" i="1"/>
  <c r="M46" i="1"/>
  <c r="O62" i="1"/>
  <c r="M62" i="1"/>
  <c r="O49" i="1"/>
  <c r="M49" i="1"/>
  <c r="O35" i="1"/>
  <c r="M35" i="1"/>
  <c r="O67" i="1"/>
  <c r="M67" i="1"/>
  <c r="O22" i="1"/>
  <c r="M22" i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</calcChain>
</file>

<file path=xl/sharedStrings.xml><?xml version="1.0" encoding="utf-8"?>
<sst xmlns="http://schemas.openxmlformats.org/spreadsheetml/2006/main" count="80" uniqueCount="62">
  <si>
    <t>№ варианта</t>
  </si>
  <si>
    <t>N</t>
  </si>
  <si>
    <t>a</t>
  </si>
  <si>
    <t>s</t>
  </si>
  <si>
    <t>№</t>
  </si>
  <si>
    <t>X</t>
  </si>
  <si>
    <t>X + h</t>
  </si>
  <si>
    <t>Xi</t>
  </si>
  <si>
    <t>Ni</t>
  </si>
  <si>
    <t>Wi</t>
  </si>
  <si>
    <t>Mi</t>
  </si>
  <si>
    <t>Ni / h</t>
  </si>
  <si>
    <r>
      <rPr>
        <b/>
        <sz val="11"/>
        <color theme="1"/>
        <rFont val="Calibri"/>
        <family val="2"/>
        <charset val="204"/>
        <scheme val="minor"/>
      </rPr>
      <t>Выводы.</t>
    </r>
    <r>
      <rPr>
        <sz val="11"/>
        <color theme="1"/>
        <rFont val="Calibri"/>
        <family val="2"/>
        <scheme val="minor"/>
      </rPr>
      <t xml:space="preserve"> Полученные 115 значений исследуемой величины,
находящиеся между 9,18 и 21,13, были сгруппированы в 65 интервалов. Судя по гистограмме и полигону, эти значения распределены
более-менее однородно (нет «выбросов» и «разрывов»). Кривая распределения близка к кривой Гаусса, немного смещенной влево. </t>
    </r>
  </si>
  <si>
    <t>XiNi</t>
  </si>
  <si>
    <t>Ni/Xi</t>
  </si>
  <si>
    <t>Средняя арифметическая</t>
  </si>
  <si>
    <t>Средняя квадратическую</t>
  </si>
  <si>
    <t>Среднюю убическую</t>
  </si>
  <si>
    <t>Средню гармоническую</t>
  </si>
  <si>
    <t>Среднюю геометрическую</t>
  </si>
  <si>
    <t>Медиана</t>
  </si>
  <si>
    <t>X0</t>
  </si>
  <si>
    <t>h</t>
  </si>
  <si>
    <t>Мода</t>
  </si>
  <si>
    <t>Выводы. Точное значение можно получить только для наблюдений за дискретными признаками. При наблюдении за непрерывными признаками значения редко повторяются, поэтому значение, вычисленное при помощи функции МОДА, будет неточным.</t>
  </si>
  <si>
    <t>Сумма</t>
  </si>
  <si>
    <t>D(x)</t>
  </si>
  <si>
    <t>-</t>
  </si>
  <si>
    <t>Срзнач</t>
  </si>
  <si>
    <t>Срзнач^2</t>
  </si>
  <si>
    <t>Срзнач U</t>
  </si>
  <si>
    <t>Срзнач U^2</t>
  </si>
  <si>
    <t>D(u)</t>
  </si>
  <si>
    <t>Срзнач X</t>
  </si>
  <si>
    <t xml:space="preserve"> s</t>
  </si>
  <si>
    <t>V</t>
  </si>
  <si>
    <t>Показатель</t>
  </si>
  <si>
    <t>Объем N</t>
  </si>
  <si>
    <t>Средняя величина х</t>
  </si>
  <si>
    <t xml:space="preserve">Дисперсия D </t>
  </si>
  <si>
    <t>Группы</t>
  </si>
  <si>
    <t>I</t>
  </si>
  <si>
    <t>II</t>
  </si>
  <si>
    <t>III</t>
  </si>
  <si>
    <t>Dвинг</t>
  </si>
  <si>
    <t>Dмежгр</t>
  </si>
  <si>
    <t>Dобщ</t>
  </si>
  <si>
    <t>Вывод. Основное дисперсионное равенство (1.37) выполняется.</t>
  </si>
  <si>
    <t>q</t>
  </si>
  <si>
    <t>Vq</t>
  </si>
  <si>
    <t>d</t>
  </si>
  <si>
    <t>Vd</t>
  </si>
  <si>
    <t>d/q</t>
  </si>
  <si>
    <t>a1</t>
  </si>
  <si>
    <t>a2</t>
  </si>
  <si>
    <t>a3</t>
  </si>
  <si>
    <t>a4</t>
  </si>
  <si>
    <t>m3</t>
  </si>
  <si>
    <t>m4</t>
  </si>
  <si>
    <t>A</t>
  </si>
  <si>
    <t>E</t>
  </si>
  <si>
    <r>
      <rPr>
        <b/>
        <sz val="11"/>
        <color theme="1"/>
        <rFont val="Calibri"/>
        <family val="2"/>
        <charset val="204"/>
        <scheme val="minor"/>
      </rPr>
      <t>Вывод.</t>
    </r>
    <r>
      <rPr>
        <sz val="11"/>
        <color theme="1"/>
        <rFont val="Calibri"/>
        <family val="2"/>
        <scheme val="minor"/>
      </rPr>
      <t xml:space="preserve"> Исследуемая статистическая совокупность имеет слабую правостороннюю асимметрию и слабую островершинность.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</si>
</sst>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3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Гистограмма частот построенного вариационного ряда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'Часть 1'!$L$6:$L$70</c:f>
              <c:numCache>
                <c:formatCode>General</c:formatCode>
                <c:ptCount val="6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5-4299-86AA-759011FB5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449304"/>
        <c:axId val="229451264"/>
      </c:barChart>
      <c:catAx>
        <c:axId val="229449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451264"/>
        <c:crosses val="autoZero"/>
        <c:auto val="1"/>
        <c:lblAlgn val="ctr"/>
        <c:lblOffset val="100"/>
        <c:noMultiLvlLbl val="0"/>
      </c:catAx>
      <c:valAx>
        <c:axId val="2294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44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Полигон относительных частот построенного вариационного ряда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'Часть 1'!$M$5</c:f>
              <c:strCache>
                <c:ptCount val="1"/>
                <c:pt idx="0">
                  <c:v>Wi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'Часть 1'!$K$6:$K$70</c:f>
              <c:numCache>
                <c:formatCode>0.00</c:formatCode>
                <c:ptCount val="65"/>
                <c:pt idx="0">
                  <c:v>9.2625472362389729</c:v>
                </c:pt>
                <c:pt idx="1">
                  <c:v>9.4193222448007958</c:v>
                </c:pt>
                <c:pt idx="2">
                  <c:v>9.5760972533626223</c:v>
                </c:pt>
                <c:pt idx="3">
                  <c:v>9.7328722619244452</c:v>
                </c:pt>
                <c:pt idx="4">
                  <c:v>9.8896472704862717</c:v>
                </c:pt>
                <c:pt idx="5">
                  <c:v>10.046422279048095</c:v>
                </c:pt>
                <c:pt idx="6">
                  <c:v>10.203197287609921</c:v>
                </c:pt>
                <c:pt idx="7">
                  <c:v>10.359972296171744</c:v>
                </c:pt>
                <c:pt idx="8">
                  <c:v>10.51674730473357</c:v>
                </c:pt>
                <c:pt idx="9">
                  <c:v>10.673522313295393</c:v>
                </c:pt>
                <c:pt idx="10">
                  <c:v>10.83029732185722</c:v>
                </c:pt>
                <c:pt idx="11">
                  <c:v>10.987072330419043</c:v>
                </c:pt>
                <c:pt idx="12">
                  <c:v>11.143847338980869</c:v>
                </c:pt>
                <c:pt idx="13">
                  <c:v>11.300622347542692</c:v>
                </c:pt>
                <c:pt idx="14">
                  <c:v>11.457397356104519</c:v>
                </c:pt>
                <c:pt idx="15">
                  <c:v>11.614172364666342</c:v>
                </c:pt>
                <c:pt idx="16">
                  <c:v>11.770947373228168</c:v>
                </c:pt>
                <c:pt idx="17">
                  <c:v>11.927722381789991</c:v>
                </c:pt>
                <c:pt idx="18">
                  <c:v>12.084497390351817</c:v>
                </c:pt>
                <c:pt idx="19">
                  <c:v>12.24127239891364</c:v>
                </c:pt>
                <c:pt idx="20">
                  <c:v>12.398047407475467</c:v>
                </c:pt>
                <c:pt idx="21">
                  <c:v>12.55482241603729</c:v>
                </c:pt>
                <c:pt idx="22">
                  <c:v>12.711597424599116</c:v>
                </c:pt>
                <c:pt idx="23">
                  <c:v>12.868372433160939</c:v>
                </c:pt>
                <c:pt idx="24">
                  <c:v>13.025147441722766</c:v>
                </c:pt>
                <c:pt idx="25">
                  <c:v>13.181922450284588</c:v>
                </c:pt>
                <c:pt idx="26">
                  <c:v>13.338697458846415</c:v>
                </c:pt>
                <c:pt idx="27">
                  <c:v>13.495472467408238</c:v>
                </c:pt>
                <c:pt idx="28">
                  <c:v>13.652247475970064</c:v>
                </c:pt>
                <c:pt idx="29">
                  <c:v>13.809022484531887</c:v>
                </c:pt>
                <c:pt idx="30">
                  <c:v>13.965797493093714</c:v>
                </c:pt>
                <c:pt idx="31">
                  <c:v>14.122572501655537</c:v>
                </c:pt>
                <c:pt idx="32">
                  <c:v>14.279347510217363</c:v>
                </c:pt>
                <c:pt idx="33">
                  <c:v>14.436122518779186</c:v>
                </c:pt>
                <c:pt idx="34">
                  <c:v>14.592897527341012</c:v>
                </c:pt>
                <c:pt idx="35">
                  <c:v>14.749672535902835</c:v>
                </c:pt>
                <c:pt idx="36">
                  <c:v>14.906447544464662</c:v>
                </c:pt>
                <c:pt idx="37">
                  <c:v>15.063222553026485</c:v>
                </c:pt>
                <c:pt idx="38">
                  <c:v>15.219997561588311</c:v>
                </c:pt>
                <c:pt idx="39">
                  <c:v>15.376772570150134</c:v>
                </c:pt>
                <c:pt idx="40">
                  <c:v>15.533547578711961</c:v>
                </c:pt>
                <c:pt idx="41">
                  <c:v>15.690322587273783</c:v>
                </c:pt>
                <c:pt idx="42">
                  <c:v>15.84709759583561</c:v>
                </c:pt>
                <c:pt idx="43">
                  <c:v>16.003872604397436</c:v>
                </c:pt>
                <c:pt idx="44">
                  <c:v>16.160647612959259</c:v>
                </c:pt>
                <c:pt idx="45">
                  <c:v>16.317422621521089</c:v>
                </c:pt>
                <c:pt idx="46">
                  <c:v>16.474197630082912</c:v>
                </c:pt>
                <c:pt idx="47">
                  <c:v>16.630972638644742</c:v>
                </c:pt>
                <c:pt idx="48">
                  <c:v>16.787747647206565</c:v>
                </c:pt>
                <c:pt idx="49">
                  <c:v>16.944522655768395</c:v>
                </c:pt>
                <c:pt idx="50">
                  <c:v>17.101297664330218</c:v>
                </c:pt>
                <c:pt idx="51">
                  <c:v>17.258072672892048</c:v>
                </c:pt>
                <c:pt idx="52">
                  <c:v>17.414847681453871</c:v>
                </c:pt>
                <c:pt idx="53">
                  <c:v>17.571622690015701</c:v>
                </c:pt>
                <c:pt idx="54">
                  <c:v>17.728397698577524</c:v>
                </c:pt>
                <c:pt idx="55">
                  <c:v>17.885172707139354</c:v>
                </c:pt>
                <c:pt idx="56">
                  <c:v>18.041947715701177</c:v>
                </c:pt>
                <c:pt idx="57">
                  <c:v>18.198722724263007</c:v>
                </c:pt>
                <c:pt idx="58">
                  <c:v>18.35549773282483</c:v>
                </c:pt>
                <c:pt idx="59">
                  <c:v>18.51227274138666</c:v>
                </c:pt>
                <c:pt idx="60">
                  <c:v>18.669047749948483</c:v>
                </c:pt>
                <c:pt idx="61">
                  <c:v>18.825822758510313</c:v>
                </c:pt>
                <c:pt idx="62">
                  <c:v>18.982597767072136</c:v>
                </c:pt>
                <c:pt idx="63">
                  <c:v>19.139372775633966</c:v>
                </c:pt>
                <c:pt idx="64">
                  <c:v>19.296147784195789</c:v>
                </c:pt>
              </c:numCache>
            </c:numRef>
          </c:xVal>
          <c:yVal>
            <c:numRef>
              <c:f>'Часть 1'!$M$6:$M$70</c:f>
              <c:numCache>
                <c:formatCode>0.00</c:formatCode>
                <c:ptCount val="65"/>
                <c:pt idx="0">
                  <c:v>1.7391304347826087E-2</c:v>
                </c:pt>
                <c:pt idx="1">
                  <c:v>8.6956521739130436E-3</c:v>
                </c:pt>
                <c:pt idx="2">
                  <c:v>8.6956521739130436E-3</c:v>
                </c:pt>
                <c:pt idx="3">
                  <c:v>8.6956521739130436E-3</c:v>
                </c:pt>
                <c:pt idx="4">
                  <c:v>8.6956521739130436E-3</c:v>
                </c:pt>
                <c:pt idx="5">
                  <c:v>8.6956521739130436E-3</c:v>
                </c:pt>
                <c:pt idx="6">
                  <c:v>8.6956521739130436E-3</c:v>
                </c:pt>
                <c:pt idx="7">
                  <c:v>8.6956521739130436E-3</c:v>
                </c:pt>
                <c:pt idx="8">
                  <c:v>8.6956521739130436E-3</c:v>
                </c:pt>
                <c:pt idx="9">
                  <c:v>8.6956521739130436E-3</c:v>
                </c:pt>
                <c:pt idx="10">
                  <c:v>8.6956521739130436E-3</c:v>
                </c:pt>
                <c:pt idx="11">
                  <c:v>8.6956521739130436E-3</c:v>
                </c:pt>
                <c:pt idx="12">
                  <c:v>8.6956521739130436E-3</c:v>
                </c:pt>
                <c:pt idx="13">
                  <c:v>8.6956521739130436E-3</c:v>
                </c:pt>
                <c:pt idx="14">
                  <c:v>8.6956521739130436E-3</c:v>
                </c:pt>
                <c:pt idx="15">
                  <c:v>8.6956521739130436E-3</c:v>
                </c:pt>
                <c:pt idx="16">
                  <c:v>8.6956521739130436E-3</c:v>
                </c:pt>
                <c:pt idx="17">
                  <c:v>8.6956521739130436E-3</c:v>
                </c:pt>
                <c:pt idx="18">
                  <c:v>8.6956521739130436E-3</c:v>
                </c:pt>
                <c:pt idx="19">
                  <c:v>8.6956521739130436E-3</c:v>
                </c:pt>
                <c:pt idx="20">
                  <c:v>8.6956521739130436E-3</c:v>
                </c:pt>
                <c:pt idx="21">
                  <c:v>8.6956521739130436E-3</c:v>
                </c:pt>
                <c:pt idx="22">
                  <c:v>8.6956521739130436E-3</c:v>
                </c:pt>
                <c:pt idx="23">
                  <c:v>8.6956521739130436E-3</c:v>
                </c:pt>
                <c:pt idx="24">
                  <c:v>8.6956521739130436E-3</c:v>
                </c:pt>
                <c:pt idx="25">
                  <c:v>8.6956521739130436E-3</c:v>
                </c:pt>
                <c:pt idx="26">
                  <c:v>8.6956521739130436E-3</c:v>
                </c:pt>
                <c:pt idx="27">
                  <c:v>8.6956521739130436E-3</c:v>
                </c:pt>
                <c:pt idx="28">
                  <c:v>8.6956521739130436E-3</c:v>
                </c:pt>
                <c:pt idx="29">
                  <c:v>8.6956521739130436E-3</c:v>
                </c:pt>
                <c:pt idx="30">
                  <c:v>8.6956521739130436E-3</c:v>
                </c:pt>
                <c:pt idx="31">
                  <c:v>8.6956521739130436E-3</c:v>
                </c:pt>
                <c:pt idx="32">
                  <c:v>8.6956521739130436E-3</c:v>
                </c:pt>
                <c:pt idx="33">
                  <c:v>8.6956521739130436E-3</c:v>
                </c:pt>
                <c:pt idx="34">
                  <c:v>8.6956521739130436E-3</c:v>
                </c:pt>
                <c:pt idx="35">
                  <c:v>8.6956521739130436E-3</c:v>
                </c:pt>
                <c:pt idx="36">
                  <c:v>8.6956521739130436E-3</c:v>
                </c:pt>
                <c:pt idx="37">
                  <c:v>8.6956521739130436E-3</c:v>
                </c:pt>
                <c:pt idx="38">
                  <c:v>8.6956521739130436E-3</c:v>
                </c:pt>
                <c:pt idx="39">
                  <c:v>8.6956521739130436E-3</c:v>
                </c:pt>
                <c:pt idx="40">
                  <c:v>8.6956521739130436E-3</c:v>
                </c:pt>
                <c:pt idx="41">
                  <c:v>8.6956521739130436E-3</c:v>
                </c:pt>
                <c:pt idx="42">
                  <c:v>8.6956521739130436E-3</c:v>
                </c:pt>
                <c:pt idx="43">
                  <c:v>8.6956521739130436E-3</c:v>
                </c:pt>
                <c:pt idx="44">
                  <c:v>8.6956521739130436E-3</c:v>
                </c:pt>
                <c:pt idx="45">
                  <c:v>8.6956521739130436E-3</c:v>
                </c:pt>
                <c:pt idx="46">
                  <c:v>8.6956521739130436E-3</c:v>
                </c:pt>
                <c:pt idx="47">
                  <c:v>8.6956521739130436E-3</c:v>
                </c:pt>
                <c:pt idx="48">
                  <c:v>8.6956521739130436E-3</c:v>
                </c:pt>
                <c:pt idx="49">
                  <c:v>8.6956521739130436E-3</c:v>
                </c:pt>
                <c:pt idx="50">
                  <c:v>8.6956521739130436E-3</c:v>
                </c:pt>
                <c:pt idx="51">
                  <c:v>8.6956521739130436E-3</c:v>
                </c:pt>
                <c:pt idx="52">
                  <c:v>8.6956521739130436E-3</c:v>
                </c:pt>
                <c:pt idx="53">
                  <c:v>8.6956521739130436E-3</c:v>
                </c:pt>
                <c:pt idx="54">
                  <c:v>8.6956521739130436E-3</c:v>
                </c:pt>
                <c:pt idx="55">
                  <c:v>8.6956521739130436E-3</c:v>
                </c:pt>
                <c:pt idx="56">
                  <c:v>8.6956521739130436E-3</c:v>
                </c:pt>
                <c:pt idx="57">
                  <c:v>8.6956521739130436E-3</c:v>
                </c:pt>
                <c:pt idx="58">
                  <c:v>8.6956521739130436E-3</c:v>
                </c:pt>
                <c:pt idx="59">
                  <c:v>8.6956521739130436E-3</c:v>
                </c:pt>
                <c:pt idx="60">
                  <c:v>8.6956521739130436E-3</c:v>
                </c:pt>
                <c:pt idx="61">
                  <c:v>8.6956521739130436E-3</c:v>
                </c:pt>
                <c:pt idx="62">
                  <c:v>8.6956521739130436E-3</c:v>
                </c:pt>
                <c:pt idx="63">
                  <c:v>8.6956521739130436E-3</c:v>
                </c:pt>
                <c:pt idx="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1B-48A1-AED0-F1E718C40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92984"/>
        <c:axId val="294892592"/>
      </c:scatterChart>
      <c:valAx>
        <c:axId val="29489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892592"/>
        <c:crosses val="autoZero"/>
        <c:crossBetween val="midCat"/>
      </c:valAx>
      <c:valAx>
        <c:axId val="2948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89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Кумулятивная кривая построенного вариационного ряда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'Часть 1'!$N$5</c:f>
              <c:strCache>
                <c:ptCount val="1"/>
                <c:pt idx="0">
                  <c:v>Mi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'Часть 1'!$K$6:$K$70</c:f>
              <c:numCache>
                <c:formatCode>0.00</c:formatCode>
                <c:ptCount val="65"/>
                <c:pt idx="0">
                  <c:v>9.2625472362389729</c:v>
                </c:pt>
                <c:pt idx="1">
                  <c:v>9.4193222448007958</c:v>
                </c:pt>
                <c:pt idx="2">
                  <c:v>9.5760972533626223</c:v>
                </c:pt>
                <c:pt idx="3">
                  <c:v>9.7328722619244452</c:v>
                </c:pt>
                <c:pt idx="4">
                  <c:v>9.8896472704862717</c:v>
                </c:pt>
                <c:pt idx="5">
                  <c:v>10.046422279048095</c:v>
                </c:pt>
                <c:pt idx="6">
                  <c:v>10.203197287609921</c:v>
                </c:pt>
                <c:pt idx="7">
                  <c:v>10.359972296171744</c:v>
                </c:pt>
                <c:pt idx="8">
                  <c:v>10.51674730473357</c:v>
                </c:pt>
                <c:pt idx="9">
                  <c:v>10.673522313295393</c:v>
                </c:pt>
                <c:pt idx="10">
                  <c:v>10.83029732185722</c:v>
                </c:pt>
                <c:pt idx="11">
                  <c:v>10.987072330419043</c:v>
                </c:pt>
                <c:pt idx="12">
                  <c:v>11.143847338980869</c:v>
                </c:pt>
                <c:pt idx="13">
                  <c:v>11.300622347542692</c:v>
                </c:pt>
                <c:pt idx="14">
                  <c:v>11.457397356104519</c:v>
                </c:pt>
                <c:pt idx="15">
                  <c:v>11.614172364666342</c:v>
                </c:pt>
                <c:pt idx="16">
                  <c:v>11.770947373228168</c:v>
                </c:pt>
                <c:pt idx="17">
                  <c:v>11.927722381789991</c:v>
                </c:pt>
                <c:pt idx="18">
                  <c:v>12.084497390351817</c:v>
                </c:pt>
                <c:pt idx="19">
                  <c:v>12.24127239891364</c:v>
                </c:pt>
                <c:pt idx="20">
                  <c:v>12.398047407475467</c:v>
                </c:pt>
                <c:pt idx="21">
                  <c:v>12.55482241603729</c:v>
                </c:pt>
                <c:pt idx="22">
                  <c:v>12.711597424599116</c:v>
                </c:pt>
                <c:pt idx="23">
                  <c:v>12.868372433160939</c:v>
                </c:pt>
                <c:pt idx="24">
                  <c:v>13.025147441722766</c:v>
                </c:pt>
                <c:pt idx="25">
                  <c:v>13.181922450284588</c:v>
                </c:pt>
                <c:pt idx="26">
                  <c:v>13.338697458846415</c:v>
                </c:pt>
                <c:pt idx="27">
                  <c:v>13.495472467408238</c:v>
                </c:pt>
                <c:pt idx="28">
                  <c:v>13.652247475970064</c:v>
                </c:pt>
                <c:pt idx="29">
                  <c:v>13.809022484531887</c:v>
                </c:pt>
                <c:pt idx="30">
                  <c:v>13.965797493093714</c:v>
                </c:pt>
                <c:pt idx="31">
                  <c:v>14.122572501655537</c:v>
                </c:pt>
                <c:pt idx="32">
                  <c:v>14.279347510217363</c:v>
                </c:pt>
                <c:pt idx="33">
                  <c:v>14.436122518779186</c:v>
                </c:pt>
                <c:pt idx="34">
                  <c:v>14.592897527341012</c:v>
                </c:pt>
                <c:pt idx="35">
                  <c:v>14.749672535902835</c:v>
                </c:pt>
                <c:pt idx="36">
                  <c:v>14.906447544464662</c:v>
                </c:pt>
                <c:pt idx="37">
                  <c:v>15.063222553026485</c:v>
                </c:pt>
                <c:pt idx="38">
                  <c:v>15.219997561588311</c:v>
                </c:pt>
                <c:pt idx="39">
                  <c:v>15.376772570150134</c:v>
                </c:pt>
                <c:pt idx="40">
                  <c:v>15.533547578711961</c:v>
                </c:pt>
                <c:pt idx="41">
                  <c:v>15.690322587273783</c:v>
                </c:pt>
                <c:pt idx="42">
                  <c:v>15.84709759583561</c:v>
                </c:pt>
                <c:pt idx="43">
                  <c:v>16.003872604397436</c:v>
                </c:pt>
                <c:pt idx="44">
                  <c:v>16.160647612959259</c:v>
                </c:pt>
                <c:pt idx="45">
                  <c:v>16.317422621521089</c:v>
                </c:pt>
                <c:pt idx="46">
                  <c:v>16.474197630082912</c:v>
                </c:pt>
                <c:pt idx="47">
                  <c:v>16.630972638644742</c:v>
                </c:pt>
                <c:pt idx="48">
                  <c:v>16.787747647206565</c:v>
                </c:pt>
                <c:pt idx="49">
                  <c:v>16.944522655768395</c:v>
                </c:pt>
                <c:pt idx="50">
                  <c:v>17.101297664330218</c:v>
                </c:pt>
                <c:pt idx="51">
                  <c:v>17.258072672892048</c:v>
                </c:pt>
                <c:pt idx="52">
                  <c:v>17.414847681453871</c:v>
                </c:pt>
                <c:pt idx="53">
                  <c:v>17.571622690015701</c:v>
                </c:pt>
                <c:pt idx="54">
                  <c:v>17.728397698577524</c:v>
                </c:pt>
                <c:pt idx="55">
                  <c:v>17.885172707139354</c:v>
                </c:pt>
                <c:pt idx="56">
                  <c:v>18.041947715701177</c:v>
                </c:pt>
                <c:pt idx="57">
                  <c:v>18.198722724263007</c:v>
                </c:pt>
                <c:pt idx="58">
                  <c:v>18.35549773282483</c:v>
                </c:pt>
                <c:pt idx="59">
                  <c:v>18.51227274138666</c:v>
                </c:pt>
                <c:pt idx="60">
                  <c:v>18.669047749948483</c:v>
                </c:pt>
                <c:pt idx="61">
                  <c:v>18.825822758510313</c:v>
                </c:pt>
                <c:pt idx="62">
                  <c:v>18.982597767072136</c:v>
                </c:pt>
                <c:pt idx="63">
                  <c:v>19.139372775633966</c:v>
                </c:pt>
                <c:pt idx="64">
                  <c:v>19.296147784195789</c:v>
                </c:pt>
              </c:numCache>
            </c:numRef>
          </c:xVal>
          <c:yVal>
            <c:numRef>
              <c:f>'Часть 1'!$N$6:$N$70</c:f>
              <c:numCache>
                <c:formatCode>General</c:formatCode>
                <c:ptCount val="6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B-4EBB-8D9E-882A5F40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98472"/>
        <c:axId val="294898864"/>
      </c:scatterChart>
      <c:valAx>
        <c:axId val="29489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898864"/>
        <c:crosses val="autoZero"/>
        <c:crossBetween val="midCat"/>
      </c:valAx>
      <c:valAx>
        <c:axId val="2948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489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0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90487</xdr:colOff>
      <xdr:row>0</xdr:row>
      <xdr:rowOff>100012</xdr:rowOff>
    </xdr:from>
    <xdr:ext cx="44351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C9CD59A-4BA7-4E87-BF85-9C78836CE9F0}"/>
                </a:ext>
              </a:extLst>
            </xdr:cNvPr>
            <xdr:cNvSpPr txBox="1"/>
          </xdr:nvSpPr>
          <xdr:spPr>
            <a:xfrm>
              <a:off x="4414837" y="100012"/>
              <a:ext cx="4435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ru-RU" sz="1600" i="0">
                            <a:latin typeface="Cambria Math" panose="02040503050406030204" pitchFamily="18" charset="0"/>
                          </a:rPr>
                          <m:t>min</m:t>
                        </m:r>
                      </m:sub>
                    </m:sSub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C9CD59A-4BA7-4E87-BF85-9C78836CE9F0}"/>
                </a:ext>
              </a:extLst>
            </xdr:cNvPr>
            <xdr:cNvSpPr txBox="1"/>
          </xdr:nvSpPr>
          <xdr:spPr>
            <a:xfrm>
              <a:off x="4414837" y="100012"/>
              <a:ext cx="4435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</a:rPr>
                <a:t>𝑥</a:t>
              </a:r>
              <a:r>
                <a:rPr lang="ru-RU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600" i="0">
                  <a:latin typeface="Cambria Math" panose="02040503050406030204" pitchFamily="18" charset="0"/>
                </a:rPr>
                <a:t>min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8</xdr:col>
      <xdr:colOff>52387</xdr:colOff>
      <xdr:row>0</xdr:row>
      <xdr:rowOff>109537</xdr:rowOff>
    </xdr:from>
    <xdr:ext cx="46557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2612C07-645F-405F-8DC7-0D51DE3C676F}"/>
                </a:ext>
              </a:extLst>
            </xdr:cNvPr>
            <xdr:cNvSpPr txBox="1"/>
          </xdr:nvSpPr>
          <xdr:spPr>
            <a:xfrm>
              <a:off x="4986337" y="109537"/>
              <a:ext cx="46557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max</m:t>
                        </m:r>
                      </m:sub>
                    </m:sSub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2612C07-645F-405F-8DC7-0D51DE3C676F}"/>
                </a:ext>
              </a:extLst>
            </xdr:cNvPr>
            <xdr:cNvSpPr txBox="1"/>
          </xdr:nvSpPr>
          <xdr:spPr>
            <a:xfrm>
              <a:off x="4986337" y="109537"/>
              <a:ext cx="46557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</a:rPr>
                <a:t>𝑥</a:t>
              </a:r>
              <a:r>
                <a:rPr lang="ru-RU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</a:rPr>
                <a:t>max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9</xdr:col>
      <xdr:colOff>219075</xdr:colOff>
      <xdr:row>0</xdr:row>
      <xdr:rowOff>152400</xdr:rowOff>
    </xdr:from>
    <xdr:ext cx="18312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91850E-BB7D-4EEC-8BF1-BCF623E1FBCC}"/>
                </a:ext>
              </a:extLst>
            </xdr:cNvPr>
            <xdr:cNvSpPr txBox="1"/>
          </xdr:nvSpPr>
          <xdr:spPr>
            <a:xfrm>
              <a:off x="5762625" y="152400"/>
              <a:ext cx="1831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91850E-BB7D-4EEC-8BF1-BCF623E1FBCC}"/>
                </a:ext>
              </a:extLst>
            </xdr:cNvPr>
            <xdr:cNvSpPr txBox="1"/>
          </xdr:nvSpPr>
          <xdr:spPr>
            <a:xfrm>
              <a:off x="5762625" y="152400"/>
              <a:ext cx="18312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𝑅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11</xdr:col>
      <xdr:colOff>209550</xdr:colOff>
      <xdr:row>0</xdr:row>
      <xdr:rowOff>133350</xdr:rowOff>
    </xdr:from>
    <xdr:ext cx="16369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0E13EB-F54A-4E7A-8D60-73AC6A100FE6}"/>
                </a:ext>
              </a:extLst>
            </xdr:cNvPr>
            <xdr:cNvSpPr txBox="1"/>
          </xdr:nvSpPr>
          <xdr:spPr>
            <a:xfrm>
              <a:off x="6972300" y="133350"/>
              <a:ext cx="16369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0E13EB-F54A-4E7A-8D60-73AC6A100FE6}"/>
                </a:ext>
              </a:extLst>
            </xdr:cNvPr>
            <xdr:cNvSpPr txBox="1"/>
          </xdr:nvSpPr>
          <xdr:spPr>
            <a:xfrm>
              <a:off x="6972300" y="133350"/>
              <a:ext cx="16369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ℎ</a:t>
              </a:r>
              <a:endParaRPr lang="ru-RU" sz="1600"/>
            </a:p>
          </xdr:txBody>
        </xdr:sp>
      </mc:Fallback>
    </mc:AlternateContent>
    <xdr:clientData/>
  </xdr:oneCellAnchor>
  <xdr:twoCellAnchor>
    <xdr:from>
      <xdr:col>15</xdr:col>
      <xdr:colOff>323850</xdr:colOff>
      <xdr:row>4</xdr:row>
      <xdr:rowOff>180975</xdr:rowOff>
    </xdr:from>
    <xdr:to>
      <xdr:col>23</xdr:col>
      <xdr:colOff>19050</xdr:colOff>
      <xdr:row>19</xdr:row>
      <xdr:rowOff>57150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361950</xdr:colOff>
      <xdr:row>20</xdr:row>
      <xdr:rowOff>0</xdr:rowOff>
    </xdr:from>
    <xdr:to>
      <xdr:col>23</xdr:col>
      <xdr:colOff>57150</xdr:colOff>
      <xdr:row>34</xdr:row>
      <xdr:rowOff>76200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361950</xdr:colOff>
      <xdr:row>36</xdr:row>
      <xdr:rowOff>76200</xdr:rowOff>
    </xdr:from>
    <xdr:to>
      <xdr:col>23</xdr:col>
      <xdr:colOff>57150</xdr:colOff>
      <xdr:row>50</xdr:row>
      <xdr:rowOff>152400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4</xdr:col>
      <xdr:colOff>457200</xdr:colOff>
      <xdr:row>0</xdr:row>
      <xdr:rowOff>180975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1" r="-2791" b="20822"/>
        <a:stretch/>
      </xdr:blipFill>
      <xdr:spPr>
        <a:xfrm>
          <a:off x="2543175" y="0"/>
          <a:ext cx="352425" cy="1809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104776</xdr:colOff>
      <xdr:row>0</xdr:row>
      <xdr:rowOff>0</xdr:rowOff>
    </xdr:from>
    <xdr:to>
      <xdr:col>5</xdr:col>
      <xdr:colOff>466726</xdr:colOff>
      <xdr:row>0</xdr:row>
      <xdr:rowOff>180975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2776" y="0"/>
          <a:ext cx="361950" cy="180975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0</xdr:row>
      <xdr:rowOff>1</xdr:rowOff>
    </xdr:from>
    <xdr:to>
      <xdr:col>7</xdr:col>
      <xdr:colOff>438150</xdr:colOff>
      <xdr:row>0</xdr:row>
      <xdr:rowOff>182414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29125" y="1"/>
          <a:ext cx="276225" cy="182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4</xdr:col>
      <xdr:colOff>457200</xdr:colOff>
      <xdr:row>0</xdr:row>
      <xdr:rowOff>180975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1" r="-2791" b="20822"/>
        <a:stretch/>
      </xdr:blipFill>
      <xdr:spPr>
        <a:xfrm>
          <a:off x="2543175" y="0"/>
          <a:ext cx="352425" cy="1809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0</xdr:row>
      <xdr:rowOff>0</xdr:rowOff>
    </xdr:from>
    <xdr:to>
      <xdr:col>6</xdr:col>
      <xdr:colOff>0</xdr:colOff>
      <xdr:row>0</xdr:row>
      <xdr:rowOff>184860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5625" y="0"/>
          <a:ext cx="561975" cy="18486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0</xdr:row>
      <xdr:rowOff>0</xdr:rowOff>
    </xdr:from>
    <xdr:to>
      <xdr:col>6</xdr:col>
      <xdr:colOff>410441</xdr:colOff>
      <xdr:row>1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0"/>
          <a:ext cx="181841" cy="19050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0</xdr:row>
      <xdr:rowOff>0</xdr:rowOff>
    </xdr:from>
    <xdr:to>
      <xdr:col>8</xdr:col>
      <xdr:colOff>457200</xdr:colOff>
      <xdr:row>1</xdr:row>
      <xdr:rowOff>2788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0"/>
          <a:ext cx="304800" cy="193288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0</xdr:row>
      <xdr:rowOff>0</xdr:rowOff>
    </xdr:from>
    <xdr:to>
      <xdr:col>7</xdr:col>
      <xdr:colOff>523836</xdr:colOff>
      <xdr:row>0</xdr:row>
      <xdr:rowOff>190476</xdr:rowOff>
    </xdr:to>
    <xdr:pic>
      <xdr:nvPicPr>
        <xdr:cNvPr id="136" name="Рисунок 13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76750" y="0"/>
          <a:ext cx="314286" cy="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14841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" cy="28154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</xdr:row>
      <xdr:rowOff>38100</xdr:rowOff>
    </xdr:from>
    <xdr:to>
      <xdr:col>0</xdr:col>
      <xdr:colOff>405833</xdr:colOff>
      <xdr:row>1</xdr:row>
      <xdr:rowOff>257175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04800"/>
          <a:ext cx="367733" cy="21907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14</xdr:row>
      <xdr:rowOff>9525</xdr:rowOff>
    </xdr:from>
    <xdr:to>
      <xdr:col>4</xdr:col>
      <xdr:colOff>438150</xdr:colOff>
      <xdr:row>15</xdr:row>
      <xdr:rowOff>0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" t="1" r="-2791" b="20822"/>
        <a:stretch/>
      </xdr:blipFill>
      <xdr:spPr>
        <a:xfrm>
          <a:off x="2343150" y="2886075"/>
          <a:ext cx="352425" cy="180975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133351</xdr:colOff>
      <xdr:row>14</xdr:row>
      <xdr:rowOff>9525</xdr:rowOff>
    </xdr:from>
    <xdr:to>
      <xdr:col>5</xdr:col>
      <xdr:colOff>495301</xdr:colOff>
      <xdr:row>15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0376" y="2886075"/>
          <a:ext cx="361950" cy="18097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13</xdr:row>
      <xdr:rowOff>180975</xdr:rowOff>
    </xdr:from>
    <xdr:to>
      <xdr:col>6</xdr:col>
      <xdr:colOff>514302</xdr:colOff>
      <xdr:row>15</xdr:row>
      <xdr:rowOff>19023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9975" y="2867025"/>
          <a:ext cx="380952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workbookViewId="0">
      <selection activeCell="C13" sqref="C13"/>
    </sheetView>
  </sheetViews>
  <sheetFormatPr defaultRowHeight="15" x14ac:dyDescent="0.25"/>
  <cols>
    <col min="1" max="1" width="10" style="7" customWidth="1"/>
    <col min="2" max="3" width="9.140625" style="7"/>
    <col min="4" max="4" width="9.140625" style="7" customWidth="1"/>
    <col min="5" max="16384" width="9.140625" style="7"/>
  </cols>
  <sheetData>
    <row r="1" spans="1:15" ht="33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15" ht="17.25" thickBot="1" x14ac:dyDescent="0.3">
      <c r="A2" s="4">
        <v>16</v>
      </c>
      <c r="B2" s="5">
        <v>115</v>
      </c>
      <c r="C2" s="5">
        <v>15</v>
      </c>
      <c r="D2" s="6">
        <v>2.1</v>
      </c>
      <c r="H2" s="8">
        <f>MIN(A5:A119)</f>
        <v>9.1841597319580597</v>
      </c>
      <c r="I2" s="8">
        <f>MAX(A5:A119)</f>
        <v>21.18346530245617</v>
      </c>
      <c r="J2" s="8">
        <f>I2-H2</f>
        <v>11.999305570498111</v>
      </c>
      <c r="L2" s="8">
        <f>1.23/(1+3.322*LOG10(B2))</f>
        <v>0.15677500856182539</v>
      </c>
    </row>
    <row r="4" spans="1:15" ht="15.75" thickBot="1" x14ac:dyDescent="0.3"/>
    <row r="5" spans="1:15" ht="15.75" thickBot="1" x14ac:dyDescent="0.3">
      <c r="A5" s="7">
        <v>9.1841597319580597</v>
      </c>
      <c r="H5" s="13" t="s">
        <v>4</v>
      </c>
      <c r="I5" s="14" t="s">
        <v>5</v>
      </c>
      <c r="J5" s="14" t="s">
        <v>6</v>
      </c>
      <c r="K5" s="14" t="s">
        <v>7</v>
      </c>
      <c r="L5" s="14" t="s">
        <v>8</v>
      </c>
      <c r="M5" s="14" t="s">
        <v>9</v>
      </c>
      <c r="N5" s="22" t="s">
        <v>10</v>
      </c>
      <c r="O5" s="15" t="s">
        <v>11</v>
      </c>
    </row>
    <row r="6" spans="1:15" x14ac:dyDescent="0.25">
      <c r="A6" s="7">
        <v>9.307465385645628</v>
      </c>
      <c r="H6" s="16">
        <v>1</v>
      </c>
      <c r="I6" s="12">
        <f>H2</f>
        <v>9.1841597319580597</v>
      </c>
      <c r="J6" s="12">
        <f>I6+$L$2</f>
        <v>9.3409347405198844</v>
      </c>
      <c r="K6" s="12">
        <f>(I6+J6)/2</f>
        <v>9.2625472362389729</v>
      </c>
      <c r="L6" s="11">
        <f t="array" ref="L6:L70">FREQUENCY(I6:I70,J6:J70)</f>
        <v>2</v>
      </c>
      <c r="M6" s="12">
        <f>L6/$B$2</f>
        <v>1.7391304347826087E-2</v>
      </c>
      <c r="N6" s="9">
        <f>L6</f>
        <v>2</v>
      </c>
      <c r="O6" s="17">
        <f>L6/$L$2</f>
        <v>12.757135326267804</v>
      </c>
    </row>
    <row r="7" spans="1:15" x14ac:dyDescent="0.25">
      <c r="A7" s="7">
        <v>9.5959425531327724</v>
      </c>
      <c r="H7" s="18">
        <v>2</v>
      </c>
      <c r="I7" s="10">
        <f>I6+$L$2</f>
        <v>9.3409347405198844</v>
      </c>
      <c r="J7" s="10">
        <f t="shared" ref="J7:J70" si="0">J6+$L$2</f>
        <v>9.4977097490817091</v>
      </c>
      <c r="K7" s="10">
        <f t="shared" ref="K7:K70" si="1">(I7+J7)/2</f>
        <v>9.4193222448007958</v>
      </c>
      <c r="L7" s="9">
        <v>1</v>
      </c>
      <c r="M7" s="12">
        <f>L7/$B$2</f>
        <v>8.6956521739130436E-3</v>
      </c>
      <c r="N7" s="9">
        <f>N6+L7</f>
        <v>3</v>
      </c>
      <c r="O7" s="23">
        <f t="shared" ref="O7:O70" si="2">L7/$L$2</f>
        <v>6.3785676631339019</v>
      </c>
    </row>
    <row r="8" spans="1:15" x14ac:dyDescent="0.25">
      <c r="A8" s="7">
        <v>10.273856256972067</v>
      </c>
      <c r="H8" s="18">
        <v>3</v>
      </c>
      <c r="I8" s="10">
        <f t="shared" ref="I8:I70" si="3">I7+$L$2</f>
        <v>9.4977097490817091</v>
      </c>
      <c r="J8" s="10">
        <f t="shared" si="0"/>
        <v>9.6544847576435338</v>
      </c>
      <c r="K8" s="10">
        <f t="shared" si="1"/>
        <v>9.5760972533626223</v>
      </c>
      <c r="L8" s="9">
        <v>1</v>
      </c>
      <c r="M8" s="12">
        <f t="shared" ref="M7:M70" si="4">L8/$B$2</f>
        <v>8.6956521739130436E-3</v>
      </c>
      <c r="N8" s="9">
        <f t="shared" ref="N8:N70" si="5">N7+L8</f>
        <v>4</v>
      </c>
      <c r="O8" s="23">
        <f t="shared" si="2"/>
        <v>6.3785676631339019</v>
      </c>
    </row>
    <row r="9" spans="1:15" x14ac:dyDescent="0.25">
      <c r="A9" s="7">
        <v>10.759515513782389</v>
      </c>
      <c r="H9" s="18">
        <v>4</v>
      </c>
      <c r="I9" s="10">
        <f t="shared" si="3"/>
        <v>9.6544847576435338</v>
      </c>
      <c r="J9" s="10">
        <f t="shared" si="0"/>
        <v>9.8112597662053584</v>
      </c>
      <c r="K9" s="10">
        <f t="shared" si="1"/>
        <v>9.7328722619244452</v>
      </c>
      <c r="L9" s="9">
        <v>1</v>
      </c>
      <c r="M9" s="12">
        <f t="shared" si="4"/>
        <v>8.6956521739130436E-3</v>
      </c>
      <c r="N9" s="9">
        <f t="shared" si="5"/>
        <v>5</v>
      </c>
      <c r="O9" s="23">
        <f t="shared" si="2"/>
        <v>6.3785676631339019</v>
      </c>
    </row>
    <row r="10" spans="1:15" x14ac:dyDescent="0.25">
      <c r="A10" s="7">
        <v>10.87506681564264</v>
      </c>
      <c r="H10" s="18">
        <v>5</v>
      </c>
      <c r="I10" s="10">
        <f t="shared" si="3"/>
        <v>9.8112597662053584</v>
      </c>
      <c r="J10" s="10">
        <f t="shared" si="0"/>
        <v>9.9680347747671831</v>
      </c>
      <c r="K10" s="10">
        <f t="shared" si="1"/>
        <v>9.8896472704862717</v>
      </c>
      <c r="L10" s="9">
        <v>1</v>
      </c>
      <c r="M10" s="12">
        <f t="shared" si="4"/>
        <v>8.6956521739130436E-3</v>
      </c>
      <c r="N10" s="9">
        <f t="shared" si="5"/>
        <v>6</v>
      </c>
      <c r="O10" s="23">
        <f t="shared" si="2"/>
        <v>6.3785676631339019</v>
      </c>
    </row>
    <row r="11" spans="1:15" x14ac:dyDescent="0.25">
      <c r="A11" s="7">
        <v>11.188468685431872</v>
      </c>
      <c r="H11" s="18">
        <v>6</v>
      </c>
      <c r="I11" s="10">
        <f t="shared" si="3"/>
        <v>9.9680347747671831</v>
      </c>
      <c r="J11" s="10">
        <f t="shared" si="0"/>
        <v>10.124809783329008</v>
      </c>
      <c r="K11" s="10">
        <f t="shared" si="1"/>
        <v>10.046422279048095</v>
      </c>
      <c r="L11" s="9">
        <v>1</v>
      </c>
      <c r="M11" s="12">
        <f t="shared" si="4"/>
        <v>8.6956521739130436E-3</v>
      </c>
      <c r="N11" s="9">
        <f t="shared" si="5"/>
        <v>7</v>
      </c>
      <c r="O11" s="23">
        <f t="shared" si="2"/>
        <v>6.3785676631339019</v>
      </c>
    </row>
    <row r="12" spans="1:15" x14ac:dyDescent="0.25">
      <c r="A12" s="7">
        <v>11.404329976940062</v>
      </c>
      <c r="H12" s="18">
        <v>7</v>
      </c>
      <c r="I12" s="10">
        <f t="shared" si="3"/>
        <v>10.124809783329008</v>
      </c>
      <c r="J12" s="10">
        <f t="shared" si="0"/>
        <v>10.281584791890833</v>
      </c>
      <c r="K12" s="10">
        <f t="shared" si="1"/>
        <v>10.203197287609921</v>
      </c>
      <c r="L12" s="9">
        <v>1</v>
      </c>
      <c r="M12" s="12">
        <f t="shared" si="4"/>
        <v>8.6956521739130436E-3</v>
      </c>
      <c r="N12" s="9">
        <f t="shared" si="5"/>
        <v>8</v>
      </c>
      <c r="O12" s="23">
        <f t="shared" si="2"/>
        <v>6.3785676631339019</v>
      </c>
    </row>
    <row r="13" spans="1:15" x14ac:dyDescent="0.25">
      <c r="A13" s="7">
        <v>11.477939021133352</v>
      </c>
      <c r="H13" s="18">
        <v>8</v>
      </c>
      <c r="I13" s="10">
        <f t="shared" si="3"/>
        <v>10.281584791890833</v>
      </c>
      <c r="J13" s="10">
        <f t="shared" si="0"/>
        <v>10.438359800452657</v>
      </c>
      <c r="K13" s="10">
        <f t="shared" si="1"/>
        <v>10.359972296171744</v>
      </c>
      <c r="L13" s="9">
        <v>1</v>
      </c>
      <c r="M13" s="12">
        <f t="shared" si="4"/>
        <v>8.6956521739130436E-3</v>
      </c>
      <c r="N13" s="9">
        <f t="shared" si="5"/>
        <v>9</v>
      </c>
      <c r="O13" s="23">
        <f t="shared" si="2"/>
        <v>6.3785676631339019</v>
      </c>
    </row>
    <row r="14" spans="1:15" x14ac:dyDescent="0.25">
      <c r="A14" s="7">
        <v>11.521122739068232</v>
      </c>
      <c r="H14" s="18">
        <v>9</v>
      </c>
      <c r="I14" s="10">
        <f t="shared" si="3"/>
        <v>10.438359800452657</v>
      </c>
      <c r="J14" s="10">
        <f t="shared" si="0"/>
        <v>10.595134809014482</v>
      </c>
      <c r="K14" s="10">
        <f t="shared" si="1"/>
        <v>10.51674730473357</v>
      </c>
      <c r="L14" s="9">
        <v>1</v>
      </c>
      <c r="M14" s="12">
        <f t="shared" si="4"/>
        <v>8.6956521739130436E-3</v>
      </c>
      <c r="N14" s="9">
        <f t="shared" si="5"/>
        <v>10</v>
      </c>
      <c r="O14" s="23">
        <f t="shared" si="2"/>
        <v>6.3785676631339019</v>
      </c>
    </row>
    <row r="15" spans="1:15" x14ac:dyDescent="0.25">
      <c r="A15" s="7">
        <v>11.573254520626506</v>
      </c>
      <c r="H15" s="18">
        <v>10</v>
      </c>
      <c r="I15" s="10">
        <f t="shared" si="3"/>
        <v>10.595134809014482</v>
      </c>
      <c r="J15" s="10">
        <f t="shared" si="0"/>
        <v>10.751909817576307</v>
      </c>
      <c r="K15" s="10">
        <f t="shared" si="1"/>
        <v>10.673522313295393</v>
      </c>
      <c r="L15" s="9">
        <v>1</v>
      </c>
      <c r="M15" s="12">
        <f t="shared" si="4"/>
        <v>8.6956521739130436E-3</v>
      </c>
      <c r="N15" s="9">
        <f t="shared" si="5"/>
        <v>11</v>
      </c>
      <c r="O15" s="23">
        <f t="shared" si="2"/>
        <v>6.3785676631339019</v>
      </c>
    </row>
    <row r="16" spans="1:15" x14ac:dyDescent="0.25">
      <c r="A16" s="7">
        <v>11.686762187891873</v>
      </c>
      <c r="H16" s="18">
        <v>11</v>
      </c>
      <c r="I16" s="10">
        <f t="shared" si="3"/>
        <v>10.751909817576307</v>
      </c>
      <c r="J16" s="10">
        <f t="shared" si="0"/>
        <v>10.908684826138131</v>
      </c>
      <c r="K16" s="10">
        <f t="shared" si="1"/>
        <v>10.83029732185722</v>
      </c>
      <c r="L16" s="9">
        <v>1</v>
      </c>
      <c r="M16" s="12">
        <f t="shared" si="4"/>
        <v>8.6956521739130436E-3</v>
      </c>
      <c r="N16" s="9">
        <f t="shared" si="5"/>
        <v>12</v>
      </c>
      <c r="O16" s="23">
        <f t="shared" si="2"/>
        <v>6.3785676631339019</v>
      </c>
    </row>
    <row r="17" spans="1:15" x14ac:dyDescent="0.25">
      <c r="A17" s="7">
        <v>11.886112057836726</v>
      </c>
      <c r="H17" s="18">
        <v>12</v>
      </c>
      <c r="I17" s="10">
        <f t="shared" si="3"/>
        <v>10.908684826138131</v>
      </c>
      <c r="J17" s="10">
        <f t="shared" si="0"/>
        <v>11.065459834699956</v>
      </c>
      <c r="K17" s="10">
        <f t="shared" si="1"/>
        <v>10.987072330419043</v>
      </c>
      <c r="L17" s="9">
        <v>1</v>
      </c>
      <c r="M17" s="12">
        <f t="shared" si="4"/>
        <v>8.6956521739130436E-3</v>
      </c>
      <c r="N17" s="9">
        <f t="shared" si="5"/>
        <v>13</v>
      </c>
      <c r="O17" s="23">
        <f t="shared" si="2"/>
        <v>6.3785676631339019</v>
      </c>
    </row>
    <row r="18" spans="1:15" x14ac:dyDescent="0.25">
      <c r="A18" s="7">
        <v>11.996086338185705</v>
      </c>
      <c r="H18" s="18">
        <v>13</v>
      </c>
      <c r="I18" s="10">
        <f t="shared" si="3"/>
        <v>11.065459834699956</v>
      </c>
      <c r="J18" s="10">
        <f t="shared" si="0"/>
        <v>11.222234843261781</v>
      </c>
      <c r="K18" s="10">
        <f t="shared" si="1"/>
        <v>11.143847338980869</v>
      </c>
      <c r="L18" s="9">
        <v>1</v>
      </c>
      <c r="M18" s="12">
        <f t="shared" si="4"/>
        <v>8.6956521739130436E-3</v>
      </c>
      <c r="N18" s="9">
        <f t="shared" si="5"/>
        <v>14</v>
      </c>
      <c r="O18" s="23">
        <f t="shared" si="2"/>
        <v>6.3785676631339019</v>
      </c>
    </row>
    <row r="19" spans="1:15" x14ac:dyDescent="0.25">
      <c r="A19" s="7">
        <v>12.066343439655611</v>
      </c>
      <c r="H19" s="18">
        <v>14</v>
      </c>
      <c r="I19" s="10">
        <f t="shared" si="3"/>
        <v>11.222234843261781</v>
      </c>
      <c r="J19" s="10">
        <f t="shared" si="0"/>
        <v>11.379009851823605</v>
      </c>
      <c r="K19" s="10">
        <f t="shared" si="1"/>
        <v>11.300622347542692</v>
      </c>
      <c r="L19" s="9">
        <v>1</v>
      </c>
      <c r="M19" s="12">
        <f t="shared" si="4"/>
        <v>8.6956521739130436E-3</v>
      </c>
      <c r="N19" s="9">
        <f t="shared" si="5"/>
        <v>15</v>
      </c>
      <c r="O19" s="23">
        <f t="shared" si="2"/>
        <v>6.3785676631339019</v>
      </c>
    </row>
    <row r="20" spans="1:15" x14ac:dyDescent="0.25">
      <c r="A20" s="7">
        <v>12.251244622020749</v>
      </c>
      <c r="H20" s="18">
        <v>15</v>
      </c>
      <c r="I20" s="10">
        <f t="shared" si="3"/>
        <v>11.379009851823605</v>
      </c>
      <c r="J20" s="10">
        <f t="shared" si="0"/>
        <v>11.53578486038543</v>
      </c>
      <c r="K20" s="10">
        <f t="shared" si="1"/>
        <v>11.457397356104519</v>
      </c>
      <c r="L20" s="9">
        <v>1</v>
      </c>
      <c r="M20" s="12">
        <f t="shared" si="4"/>
        <v>8.6956521739130436E-3</v>
      </c>
      <c r="N20" s="9">
        <f t="shared" si="5"/>
        <v>16</v>
      </c>
      <c r="O20" s="23">
        <f t="shared" si="2"/>
        <v>6.3785676631339019</v>
      </c>
    </row>
    <row r="21" spans="1:15" x14ac:dyDescent="0.25">
      <c r="A21" s="7">
        <v>12.497244748956291</v>
      </c>
      <c r="H21" s="18">
        <v>16</v>
      </c>
      <c r="I21" s="10">
        <f t="shared" si="3"/>
        <v>11.53578486038543</v>
      </c>
      <c r="J21" s="10">
        <f t="shared" si="0"/>
        <v>11.692559868947255</v>
      </c>
      <c r="K21" s="10">
        <f t="shared" si="1"/>
        <v>11.614172364666342</v>
      </c>
      <c r="L21" s="9">
        <v>1</v>
      </c>
      <c r="M21" s="12">
        <f t="shared" si="4"/>
        <v>8.6956521739130436E-3</v>
      </c>
      <c r="N21" s="9">
        <f t="shared" si="5"/>
        <v>17</v>
      </c>
      <c r="O21" s="23">
        <f t="shared" si="2"/>
        <v>6.3785676631339019</v>
      </c>
    </row>
    <row r="22" spans="1:15" x14ac:dyDescent="0.25">
      <c r="A22" s="7">
        <v>12.653057562274626</v>
      </c>
      <c r="H22" s="18">
        <v>17</v>
      </c>
      <c r="I22" s="10">
        <f t="shared" si="3"/>
        <v>11.692559868947255</v>
      </c>
      <c r="J22" s="10">
        <f t="shared" si="0"/>
        <v>11.849334877509079</v>
      </c>
      <c r="K22" s="10">
        <f t="shared" si="1"/>
        <v>11.770947373228168</v>
      </c>
      <c r="L22" s="9">
        <v>1</v>
      </c>
      <c r="M22" s="12">
        <f t="shared" si="4"/>
        <v>8.6956521739130436E-3</v>
      </c>
      <c r="N22" s="9">
        <f t="shared" si="5"/>
        <v>18</v>
      </c>
      <c r="O22" s="23">
        <f t="shared" si="2"/>
        <v>6.3785676631339019</v>
      </c>
    </row>
    <row r="23" spans="1:15" x14ac:dyDescent="0.25">
      <c r="A23" s="7">
        <v>12.659642076541786</v>
      </c>
      <c r="H23" s="18">
        <v>18</v>
      </c>
      <c r="I23" s="10">
        <f t="shared" si="3"/>
        <v>11.849334877509079</v>
      </c>
      <c r="J23" s="10">
        <f>J22+$L$2</f>
        <v>12.006109886070904</v>
      </c>
      <c r="K23" s="10">
        <f t="shared" si="1"/>
        <v>11.927722381789991</v>
      </c>
      <c r="L23" s="9">
        <v>1</v>
      </c>
      <c r="M23" s="12">
        <f t="shared" si="4"/>
        <v>8.6956521739130436E-3</v>
      </c>
      <c r="N23" s="9">
        <f t="shared" si="5"/>
        <v>19</v>
      </c>
      <c r="O23" s="23">
        <f t="shared" si="2"/>
        <v>6.3785676631339019</v>
      </c>
    </row>
    <row r="24" spans="1:15" x14ac:dyDescent="0.25">
      <c r="A24" s="7">
        <v>12.930332938267384</v>
      </c>
      <c r="H24" s="18">
        <v>19</v>
      </c>
      <c r="I24" s="10">
        <f t="shared" si="3"/>
        <v>12.006109886070904</v>
      </c>
      <c r="J24" s="10">
        <f t="shared" si="0"/>
        <v>12.162884894632729</v>
      </c>
      <c r="K24" s="10">
        <f t="shared" si="1"/>
        <v>12.084497390351817</v>
      </c>
      <c r="L24" s="9">
        <v>1</v>
      </c>
      <c r="M24" s="12">
        <f t="shared" si="4"/>
        <v>8.6956521739130436E-3</v>
      </c>
      <c r="N24" s="9">
        <f t="shared" si="5"/>
        <v>20</v>
      </c>
      <c r="O24" s="23">
        <f t="shared" si="2"/>
        <v>6.3785676631339019</v>
      </c>
    </row>
    <row r="25" spans="1:15" x14ac:dyDescent="0.25">
      <c r="A25" s="7">
        <v>12.982436070742551</v>
      </c>
      <c r="H25" s="18">
        <v>20</v>
      </c>
      <c r="I25" s="10">
        <f t="shared" si="3"/>
        <v>12.162884894632729</v>
      </c>
      <c r="J25" s="10">
        <f t="shared" si="0"/>
        <v>12.319659903194554</v>
      </c>
      <c r="K25" s="10">
        <f t="shared" si="1"/>
        <v>12.24127239891364</v>
      </c>
      <c r="L25" s="9">
        <v>1</v>
      </c>
      <c r="M25" s="12">
        <f t="shared" si="4"/>
        <v>8.6956521739130436E-3</v>
      </c>
      <c r="N25" s="9">
        <f t="shared" si="5"/>
        <v>21</v>
      </c>
      <c r="O25" s="23">
        <f t="shared" si="2"/>
        <v>6.3785676631339019</v>
      </c>
    </row>
    <row r="26" spans="1:15" x14ac:dyDescent="0.25">
      <c r="A26" s="7">
        <v>13.59971399018832</v>
      </c>
      <c r="H26" s="18">
        <v>21</v>
      </c>
      <c r="I26" s="10">
        <f t="shared" si="3"/>
        <v>12.319659903194554</v>
      </c>
      <c r="J26" s="10">
        <f t="shared" si="0"/>
        <v>12.476434911756378</v>
      </c>
      <c r="K26" s="10">
        <f t="shared" si="1"/>
        <v>12.398047407475467</v>
      </c>
      <c r="L26" s="9">
        <v>1</v>
      </c>
      <c r="M26" s="12">
        <f t="shared" si="4"/>
        <v>8.6956521739130436E-3</v>
      </c>
      <c r="N26" s="9">
        <f t="shared" si="5"/>
        <v>22</v>
      </c>
      <c r="O26" s="23">
        <f t="shared" si="2"/>
        <v>6.3785676631339019</v>
      </c>
    </row>
    <row r="27" spans="1:15" x14ac:dyDescent="0.25">
      <c r="A27" s="7">
        <v>13.770744241483044</v>
      </c>
      <c r="H27" s="18">
        <v>22</v>
      </c>
      <c r="I27" s="10">
        <f t="shared" si="3"/>
        <v>12.476434911756378</v>
      </c>
      <c r="J27" s="10">
        <f t="shared" si="0"/>
        <v>12.633209920318203</v>
      </c>
      <c r="K27" s="10">
        <f t="shared" si="1"/>
        <v>12.55482241603729</v>
      </c>
      <c r="L27" s="9">
        <v>1</v>
      </c>
      <c r="M27" s="12">
        <f t="shared" si="4"/>
        <v>8.6956521739130436E-3</v>
      </c>
      <c r="N27" s="9">
        <f t="shared" si="5"/>
        <v>23</v>
      </c>
      <c r="O27" s="23">
        <f t="shared" si="2"/>
        <v>6.3785676631339019</v>
      </c>
    </row>
    <row r="28" spans="1:15" x14ac:dyDescent="0.25">
      <c r="A28" s="7">
        <v>13.87099454554118</v>
      </c>
      <c r="H28" s="18">
        <v>23</v>
      </c>
      <c r="I28" s="10">
        <f t="shared" si="3"/>
        <v>12.633209920318203</v>
      </c>
      <c r="J28" s="10">
        <f t="shared" si="0"/>
        <v>12.789984928880028</v>
      </c>
      <c r="K28" s="10">
        <f t="shared" si="1"/>
        <v>12.711597424599116</v>
      </c>
      <c r="L28" s="9">
        <v>1</v>
      </c>
      <c r="M28" s="12">
        <f t="shared" si="4"/>
        <v>8.6956521739130436E-3</v>
      </c>
      <c r="N28" s="9">
        <f t="shared" si="5"/>
        <v>24</v>
      </c>
      <c r="O28" s="23">
        <f t="shared" si="2"/>
        <v>6.3785676631339019</v>
      </c>
    </row>
    <row r="29" spans="1:15" x14ac:dyDescent="0.25">
      <c r="A29" s="7">
        <v>13.902241145515291</v>
      </c>
      <c r="H29" s="18">
        <v>24</v>
      </c>
      <c r="I29" s="10">
        <f t="shared" si="3"/>
        <v>12.789984928880028</v>
      </c>
      <c r="J29" s="10">
        <f t="shared" si="0"/>
        <v>12.946759937441852</v>
      </c>
      <c r="K29" s="10">
        <f t="shared" si="1"/>
        <v>12.868372433160939</v>
      </c>
      <c r="L29" s="9">
        <v>1</v>
      </c>
      <c r="M29" s="12">
        <f t="shared" si="4"/>
        <v>8.6956521739130436E-3</v>
      </c>
      <c r="N29" s="9">
        <f t="shared" si="5"/>
        <v>25</v>
      </c>
      <c r="O29" s="23">
        <f t="shared" si="2"/>
        <v>6.3785676631339019</v>
      </c>
    </row>
    <row r="30" spans="1:15" x14ac:dyDescent="0.25">
      <c r="A30" s="7">
        <v>13.930319634382613</v>
      </c>
      <c r="H30" s="18">
        <v>25</v>
      </c>
      <c r="I30" s="10">
        <f t="shared" si="3"/>
        <v>12.946759937441852</v>
      </c>
      <c r="J30" s="10">
        <f t="shared" si="0"/>
        <v>13.103534946003677</v>
      </c>
      <c r="K30" s="10">
        <f t="shared" si="1"/>
        <v>13.025147441722766</v>
      </c>
      <c r="L30" s="9">
        <v>1</v>
      </c>
      <c r="M30" s="12">
        <f t="shared" si="4"/>
        <v>8.6956521739130436E-3</v>
      </c>
      <c r="N30" s="9">
        <f t="shared" si="5"/>
        <v>26</v>
      </c>
      <c r="O30" s="23">
        <f t="shared" si="2"/>
        <v>6.3785676631339019</v>
      </c>
    </row>
    <row r="31" spans="1:15" x14ac:dyDescent="0.25">
      <c r="A31" s="7">
        <v>13.958028072593152</v>
      </c>
      <c r="H31" s="18">
        <v>26</v>
      </c>
      <c r="I31" s="10">
        <f t="shared" si="3"/>
        <v>13.103534946003677</v>
      </c>
      <c r="J31" s="10">
        <f t="shared" si="0"/>
        <v>13.260309954565502</v>
      </c>
      <c r="K31" s="10">
        <f t="shared" si="1"/>
        <v>13.181922450284588</v>
      </c>
      <c r="L31" s="9">
        <v>1</v>
      </c>
      <c r="M31" s="12">
        <f t="shared" si="4"/>
        <v>8.6956521739130436E-3</v>
      </c>
      <c r="N31" s="9">
        <f t="shared" si="5"/>
        <v>27</v>
      </c>
      <c r="O31" s="23">
        <f t="shared" si="2"/>
        <v>6.3785676631339019</v>
      </c>
    </row>
    <row r="32" spans="1:15" x14ac:dyDescent="0.25">
      <c r="A32" s="7">
        <v>13.963476173230447</v>
      </c>
      <c r="H32" s="18">
        <v>27</v>
      </c>
      <c r="I32" s="10">
        <f t="shared" si="3"/>
        <v>13.260309954565502</v>
      </c>
      <c r="J32" s="10">
        <f t="shared" si="0"/>
        <v>13.417084963127326</v>
      </c>
      <c r="K32" s="10">
        <f t="shared" si="1"/>
        <v>13.338697458846415</v>
      </c>
      <c r="L32" s="9">
        <v>1</v>
      </c>
      <c r="M32" s="12">
        <f t="shared" si="4"/>
        <v>8.6956521739130436E-3</v>
      </c>
      <c r="N32" s="9">
        <f t="shared" si="5"/>
        <v>28</v>
      </c>
      <c r="O32" s="23">
        <f t="shared" si="2"/>
        <v>6.3785676631339019</v>
      </c>
    </row>
    <row r="33" spans="1:15" x14ac:dyDescent="0.25">
      <c r="A33" s="7">
        <v>13.983392060836195</v>
      </c>
      <c r="H33" s="18">
        <v>28</v>
      </c>
      <c r="I33" s="10">
        <f t="shared" si="3"/>
        <v>13.417084963127326</v>
      </c>
      <c r="J33" s="10">
        <f t="shared" si="0"/>
        <v>13.573859971689151</v>
      </c>
      <c r="K33" s="10">
        <f t="shared" si="1"/>
        <v>13.495472467408238</v>
      </c>
      <c r="L33" s="9">
        <v>1</v>
      </c>
      <c r="M33" s="12">
        <f t="shared" si="4"/>
        <v>8.6956521739130436E-3</v>
      </c>
      <c r="N33" s="9">
        <f t="shared" si="5"/>
        <v>29</v>
      </c>
      <c r="O33" s="23">
        <f t="shared" si="2"/>
        <v>6.3785676631339019</v>
      </c>
    </row>
    <row r="34" spans="1:15" x14ac:dyDescent="0.25">
      <c r="A34" s="7">
        <v>14.01219393905194</v>
      </c>
      <c r="H34" s="18">
        <v>29</v>
      </c>
      <c r="I34" s="10">
        <f t="shared" si="3"/>
        <v>13.573859971689151</v>
      </c>
      <c r="J34" s="10">
        <f t="shared" si="0"/>
        <v>13.730634980250976</v>
      </c>
      <c r="K34" s="10">
        <f t="shared" si="1"/>
        <v>13.652247475970064</v>
      </c>
      <c r="L34" s="9">
        <v>1</v>
      </c>
      <c r="M34" s="12">
        <f t="shared" si="4"/>
        <v>8.6956521739130436E-3</v>
      </c>
      <c r="N34" s="9">
        <f t="shared" si="5"/>
        <v>30</v>
      </c>
      <c r="O34" s="23">
        <f t="shared" si="2"/>
        <v>6.3785676631339019</v>
      </c>
    </row>
    <row r="35" spans="1:15" x14ac:dyDescent="0.25">
      <c r="A35" s="7">
        <v>14.059498350106878</v>
      </c>
      <c r="H35" s="18">
        <v>30</v>
      </c>
      <c r="I35" s="10">
        <f t="shared" si="3"/>
        <v>13.730634980250976</v>
      </c>
      <c r="J35" s="10">
        <f t="shared" si="0"/>
        <v>13.8874099888128</v>
      </c>
      <c r="K35" s="10">
        <f t="shared" si="1"/>
        <v>13.809022484531887</v>
      </c>
      <c r="L35" s="9">
        <v>1</v>
      </c>
      <c r="M35" s="12">
        <f t="shared" si="4"/>
        <v>8.6956521739130436E-3</v>
      </c>
      <c r="N35" s="9">
        <f t="shared" si="5"/>
        <v>31</v>
      </c>
      <c r="O35" s="23">
        <f t="shared" si="2"/>
        <v>6.3785676631339019</v>
      </c>
    </row>
    <row r="36" spans="1:15" x14ac:dyDescent="0.25">
      <c r="A36" s="7">
        <v>14.07757830897026</v>
      </c>
      <c r="H36" s="18">
        <v>31</v>
      </c>
      <c r="I36" s="10">
        <f t="shared" si="3"/>
        <v>13.8874099888128</v>
      </c>
      <c r="J36" s="10">
        <f t="shared" si="0"/>
        <v>14.044184997374625</v>
      </c>
      <c r="K36" s="10">
        <f t="shared" si="1"/>
        <v>13.965797493093714</v>
      </c>
      <c r="L36" s="9">
        <v>1</v>
      </c>
      <c r="M36" s="12">
        <f t="shared" si="4"/>
        <v>8.6956521739130436E-3</v>
      </c>
      <c r="N36" s="9">
        <f t="shared" si="5"/>
        <v>32</v>
      </c>
      <c r="O36" s="23">
        <f t="shared" si="2"/>
        <v>6.3785676631339019</v>
      </c>
    </row>
    <row r="37" spans="1:15" x14ac:dyDescent="0.25">
      <c r="A37" s="7">
        <v>14.109495774973766</v>
      </c>
      <c r="H37" s="18">
        <v>32</v>
      </c>
      <c r="I37" s="10">
        <f t="shared" si="3"/>
        <v>14.044184997374625</v>
      </c>
      <c r="J37" s="10">
        <f t="shared" si="0"/>
        <v>14.20096000593645</v>
      </c>
      <c r="K37" s="10">
        <f t="shared" si="1"/>
        <v>14.122572501655537</v>
      </c>
      <c r="L37" s="9">
        <v>1</v>
      </c>
      <c r="M37" s="12">
        <f t="shared" si="4"/>
        <v>8.6956521739130436E-3</v>
      </c>
      <c r="N37" s="9">
        <f t="shared" si="5"/>
        <v>33</v>
      </c>
      <c r="O37" s="23">
        <f t="shared" si="2"/>
        <v>6.3785676631339019</v>
      </c>
    </row>
    <row r="38" spans="1:15" x14ac:dyDescent="0.25">
      <c r="A38" s="7">
        <v>14.110899580045952</v>
      </c>
      <c r="H38" s="18">
        <v>33</v>
      </c>
      <c r="I38" s="10">
        <f t="shared" si="3"/>
        <v>14.20096000593645</v>
      </c>
      <c r="J38" s="10">
        <f t="shared" si="0"/>
        <v>14.357735014498274</v>
      </c>
      <c r="K38" s="10">
        <f t="shared" si="1"/>
        <v>14.279347510217363</v>
      </c>
      <c r="L38" s="9">
        <v>1</v>
      </c>
      <c r="M38" s="12">
        <f t="shared" si="4"/>
        <v>8.6956521739130436E-3</v>
      </c>
      <c r="N38" s="9">
        <f t="shared" si="5"/>
        <v>34</v>
      </c>
      <c r="O38" s="23">
        <f t="shared" si="2"/>
        <v>6.3785676631339019</v>
      </c>
    </row>
    <row r="39" spans="1:15" x14ac:dyDescent="0.25">
      <c r="A39" s="7">
        <v>14.257315494105569</v>
      </c>
      <c r="H39" s="18">
        <v>34</v>
      </c>
      <c r="I39" s="10">
        <f t="shared" si="3"/>
        <v>14.357735014498274</v>
      </c>
      <c r="J39" s="10">
        <f t="shared" si="0"/>
        <v>14.514510023060099</v>
      </c>
      <c r="K39" s="10">
        <f t="shared" si="1"/>
        <v>14.436122518779186</v>
      </c>
      <c r="L39" s="9">
        <v>1</v>
      </c>
      <c r="M39" s="12">
        <f t="shared" si="4"/>
        <v>8.6956521739130436E-3</v>
      </c>
      <c r="N39" s="9">
        <f t="shared" si="5"/>
        <v>35</v>
      </c>
      <c r="O39" s="23">
        <f t="shared" si="2"/>
        <v>6.3785676631339019</v>
      </c>
    </row>
    <row r="40" spans="1:15" x14ac:dyDescent="0.25">
      <c r="A40" s="7">
        <v>14.350329517255886</v>
      </c>
      <c r="H40" s="18">
        <v>35</v>
      </c>
      <c r="I40" s="10">
        <f t="shared" si="3"/>
        <v>14.514510023060099</v>
      </c>
      <c r="J40" s="10">
        <f t="shared" si="0"/>
        <v>14.671285031621924</v>
      </c>
      <c r="K40" s="10">
        <f t="shared" si="1"/>
        <v>14.592897527341012</v>
      </c>
      <c r="L40" s="9">
        <v>1</v>
      </c>
      <c r="M40" s="12">
        <f t="shared" si="4"/>
        <v>8.6956521739130436E-3</v>
      </c>
      <c r="N40" s="9">
        <f t="shared" si="5"/>
        <v>36</v>
      </c>
      <c r="O40" s="23">
        <f t="shared" si="2"/>
        <v>6.3785676631339019</v>
      </c>
    </row>
    <row r="41" spans="1:15" x14ac:dyDescent="0.25">
      <c r="A41" s="7">
        <v>14.396516614069697</v>
      </c>
      <c r="H41" s="18">
        <v>36</v>
      </c>
      <c r="I41" s="10">
        <f t="shared" si="3"/>
        <v>14.671285031621924</v>
      </c>
      <c r="J41" s="10">
        <f t="shared" si="0"/>
        <v>14.828060040183749</v>
      </c>
      <c r="K41" s="10">
        <f t="shared" si="1"/>
        <v>14.749672535902835</v>
      </c>
      <c r="L41" s="9">
        <v>1</v>
      </c>
      <c r="M41" s="12">
        <f t="shared" si="4"/>
        <v>8.6956521739130436E-3</v>
      </c>
      <c r="N41" s="9">
        <f t="shared" si="5"/>
        <v>37</v>
      </c>
      <c r="O41" s="23">
        <f t="shared" si="2"/>
        <v>6.3785676631339019</v>
      </c>
    </row>
    <row r="42" spans="1:15" x14ac:dyDescent="0.25">
      <c r="A42" s="7">
        <v>14.436759026139043</v>
      </c>
      <c r="H42" s="18">
        <v>37</v>
      </c>
      <c r="I42" s="10">
        <f t="shared" si="3"/>
        <v>14.828060040183749</v>
      </c>
      <c r="J42" s="10">
        <f t="shared" si="0"/>
        <v>14.984835048745573</v>
      </c>
      <c r="K42" s="10">
        <f t="shared" si="1"/>
        <v>14.906447544464662</v>
      </c>
      <c r="L42" s="9">
        <v>1</v>
      </c>
      <c r="M42" s="12">
        <f t="shared" si="4"/>
        <v>8.6956521739130436E-3</v>
      </c>
      <c r="N42" s="9">
        <f t="shared" si="5"/>
        <v>38</v>
      </c>
      <c r="O42" s="23">
        <f t="shared" si="2"/>
        <v>6.3785676631339019</v>
      </c>
    </row>
    <row r="43" spans="1:15" x14ac:dyDescent="0.25">
      <c r="A43" s="7">
        <v>14.536739551331266</v>
      </c>
      <c r="H43" s="18">
        <v>38</v>
      </c>
      <c r="I43" s="10">
        <f t="shared" si="3"/>
        <v>14.984835048745573</v>
      </c>
      <c r="J43" s="10">
        <f t="shared" si="0"/>
        <v>15.141610057307398</v>
      </c>
      <c r="K43" s="10">
        <f t="shared" si="1"/>
        <v>15.063222553026485</v>
      </c>
      <c r="L43" s="9">
        <v>1</v>
      </c>
      <c r="M43" s="12">
        <f t="shared" si="4"/>
        <v>8.6956521739130436E-3</v>
      </c>
      <c r="N43" s="9">
        <f t="shared" si="5"/>
        <v>39</v>
      </c>
      <c r="O43" s="23">
        <f t="shared" si="2"/>
        <v>6.3785676631339019</v>
      </c>
    </row>
    <row r="44" spans="1:15" x14ac:dyDescent="0.25">
      <c r="A44" s="7">
        <v>14.545952618973388</v>
      </c>
      <c r="H44" s="18">
        <v>39</v>
      </c>
      <c r="I44" s="10">
        <f t="shared" si="3"/>
        <v>15.141610057307398</v>
      </c>
      <c r="J44" s="10">
        <f t="shared" si="0"/>
        <v>15.298385065869223</v>
      </c>
      <c r="K44" s="10">
        <f t="shared" si="1"/>
        <v>15.219997561588311</v>
      </c>
      <c r="L44" s="9">
        <v>1</v>
      </c>
      <c r="M44" s="12">
        <f t="shared" si="4"/>
        <v>8.6956521739130436E-3</v>
      </c>
      <c r="N44" s="9">
        <f t="shared" si="5"/>
        <v>40</v>
      </c>
      <c r="O44" s="23">
        <f t="shared" si="2"/>
        <v>6.3785676631339019</v>
      </c>
    </row>
    <row r="45" spans="1:15" x14ac:dyDescent="0.25">
      <c r="A45" s="7">
        <v>14.546117351201246</v>
      </c>
      <c r="H45" s="18">
        <v>40</v>
      </c>
      <c r="I45" s="10">
        <f t="shared" si="3"/>
        <v>15.298385065869223</v>
      </c>
      <c r="J45" s="10">
        <f t="shared" si="0"/>
        <v>15.455160074431047</v>
      </c>
      <c r="K45" s="10">
        <f t="shared" si="1"/>
        <v>15.376772570150134</v>
      </c>
      <c r="L45" s="9">
        <v>1</v>
      </c>
      <c r="M45" s="12">
        <f t="shared" si="4"/>
        <v>8.6956521739130436E-3</v>
      </c>
      <c r="N45" s="9">
        <f t="shared" si="5"/>
        <v>41</v>
      </c>
      <c r="O45" s="23">
        <f t="shared" si="2"/>
        <v>6.3785676631339019</v>
      </c>
    </row>
    <row r="46" spans="1:15" x14ac:dyDescent="0.25">
      <c r="A46" s="7">
        <v>14.57731142785633</v>
      </c>
      <c r="H46" s="18">
        <v>41</v>
      </c>
      <c r="I46" s="10">
        <f t="shared" si="3"/>
        <v>15.455160074431047</v>
      </c>
      <c r="J46" s="10">
        <f t="shared" si="0"/>
        <v>15.611935082992872</v>
      </c>
      <c r="K46" s="10">
        <f t="shared" si="1"/>
        <v>15.533547578711961</v>
      </c>
      <c r="L46" s="9">
        <v>1</v>
      </c>
      <c r="M46" s="12">
        <f t="shared" si="4"/>
        <v>8.6956521739130436E-3</v>
      </c>
      <c r="N46" s="9">
        <f t="shared" si="5"/>
        <v>42</v>
      </c>
      <c r="O46" s="23">
        <f t="shared" si="2"/>
        <v>6.3785676631339019</v>
      </c>
    </row>
    <row r="47" spans="1:15" x14ac:dyDescent="0.25">
      <c r="A47" s="7">
        <v>14.58714283820882</v>
      </c>
      <c r="H47" s="18">
        <v>42</v>
      </c>
      <c r="I47" s="10">
        <f t="shared" si="3"/>
        <v>15.611935082992872</v>
      </c>
      <c r="J47" s="10">
        <f t="shared" si="0"/>
        <v>15.768710091554697</v>
      </c>
      <c r="K47" s="10">
        <f t="shared" si="1"/>
        <v>15.690322587273783</v>
      </c>
      <c r="L47" s="9">
        <v>1</v>
      </c>
      <c r="M47" s="12">
        <f t="shared" si="4"/>
        <v>8.6956521739130436E-3</v>
      </c>
      <c r="N47" s="9">
        <f t="shared" si="5"/>
        <v>43</v>
      </c>
      <c r="O47" s="23">
        <f t="shared" si="2"/>
        <v>6.3785676631339019</v>
      </c>
    </row>
    <row r="48" spans="1:15" x14ac:dyDescent="0.25">
      <c r="A48" s="7">
        <v>14.612826741213212</v>
      </c>
      <c r="H48" s="18">
        <v>43</v>
      </c>
      <c r="I48" s="10">
        <f t="shared" si="3"/>
        <v>15.768710091554697</v>
      </c>
      <c r="J48" s="10">
        <f t="shared" si="0"/>
        <v>15.925485100116521</v>
      </c>
      <c r="K48" s="10">
        <f t="shared" si="1"/>
        <v>15.84709759583561</v>
      </c>
      <c r="L48" s="9">
        <v>1</v>
      </c>
      <c r="M48" s="12">
        <f t="shared" si="4"/>
        <v>8.6956521739130436E-3</v>
      </c>
      <c r="N48" s="9">
        <f t="shared" si="5"/>
        <v>44</v>
      </c>
      <c r="O48" s="23">
        <f t="shared" si="2"/>
        <v>6.3785676631339019</v>
      </c>
    </row>
    <row r="49" spans="1:23" x14ac:dyDescent="0.25">
      <c r="A49" s="7">
        <v>14.661420361007913</v>
      </c>
      <c r="H49" s="18">
        <v>44</v>
      </c>
      <c r="I49" s="10">
        <f t="shared" si="3"/>
        <v>15.925485100116521</v>
      </c>
      <c r="J49" s="10">
        <f t="shared" si="0"/>
        <v>16.082260108678348</v>
      </c>
      <c r="K49" s="10">
        <f t="shared" si="1"/>
        <v>16.003872604397436</v>
      </c>
      <c r="L49" s="9">
        <v>1</v>
      </c>
      <c r="M49" s="12">
        <f t="shared" si="4"/>
        <v>8.6956521739130436E-3</v>
      </c>
      <c r="N49" s="9">
        <f t="shared" si="5"/>
        <v>45</v>
      </c>
      <c r="O49" s="23">
        <f t="shared" si="2"/>
        <v>6.3785676631339019</v>
      </c>
    </row>
    <row r="50" spans="1:23" x14ac:dyDescent="0.25">
      <c r="A50" s="7">
        <v>14.673295405955287</v>
      </c>
      <c r="H50" s="18">
        <v>45</v>
      </c>
      <c r="I50" s="10">
        <f t="shared" si="3"/>
        <v>16.082260108678348</v>
      </c>
      <c r="J50" s="10">
        <f t="shared" si="0"/>
        <v>16.239035117240174</v>
      </c>
      <c r="K50" s="10">
        <f t="shared" si="1"/>
        <v>16.160647612959259</v>
      </c>
      <c r="L50" s="9">
        <v>1</v>
      </c>
      <c r="M50" s="12">
        <f t="shared" si="4"/>
        <v>8.6956521739130436E-3</v>
      </c>
      <c r="N50" s="9">
        <f t="shared" si="5"/>
        <v>46</v>
      </c>
      <c r="O50" s="23">
        <f t="shared" si="2"/>
        <v>6.3785676631339019</v>
      </c>
    </row>
    <row r="51" spans="1:23" x14ac:dyDescent="0.25">
      <c r="A51" s="7">
        <v>14.709185544816137</v>
      </c>
      <c r="H51" s="18">
        <v>46</v>
      </c>
      <c r="I51" s="10">
        <f t="shared" si="3"/>
        <v>16.239035117240174</v>
      </c>
      <c r="J51" s="10">
        <f t="shared" si="0"/>
        <v>16.395810125802001</v>
      </c>
      <c r="K51" s="10">
        <f t="shared" si="1"/>
        <v>16.317422621521089</v>
      </c>
      <c r="L51" s="9">
        <v>1</v>
      </c>
      <c r="M51" s="12">
        <f t="shared" si="4"/>
        <v>8.6956521739130436E-3</v>
      </c>
      <c r="N51" s="9">
        <f t="shared" si="5"/>
        <v>47</v>
      </c>
      <c r="O51" s="23">
        <f t="shared" si="2"/>
        <v>6.3785676631339019</v>
      </c>
    </row>
    <row r="52" spans="1:23" x14ac:dyDescent="0.25">
      <c r="A52" s="7">
        <v>14.745961417829676</v>
      </c>
      <c r="H52" s="18">
        <v>47</v>
      </c>
      <c r="I52" s="10">
        <f t="shared" si="3"/>
        <v>16.395810125802001</v>
      </c>
      <c r="J52" s="10">
        <f t="shared" si="0"/>
        <v>16.552585134363827</v>
      </c>
      <c r="K52" s="10">
        <f t="shared" si="1"/>
        <v>16.474197630082912</v>
      </c>
      <c r="L52" s="9">
        <v>1</v>
      </c>
      <c r="M52" s="12">
        <f t="shared" si="4"/>
        <v>8.6956521739130436E-3</v>
      </c>
      <c r="N52" s="9">
        <f t="shared" si="5"/>
        <v>48</v>
      </c>
      <c r="O52" s="23">
        <f t="shared" si="2"/>
        <v>6.3785676631339019</v>
      </c>
    </row>
    <row r="53" spans="1:23" x14ac:dyDescent="0.25">
      <c r="A53" s="7">
        <v>14.777974380776868</v>
      </c>
      <c r="H53" s="18">
        <v>48</v>
      </c>
      <c r="I53" s="10">
        <f t="shared" si="3"/>
        <v>16.552585134363827</v>
      </c>
      <c r="J53" s="10">
        <f t="shared" si="0"/>
        <v>16.709360142925654</v>
      </c>
      <c r="K53" s="10">
        <f t="shared" si="1"/>
        <v>16.630972638644742</v>
      </c>
      <c r="L53" s="9">
        <v>1</v>
      </c>
      <c r="M53" s="12">
        <f t="shared" si="4"/>
        <v>8.6956521739130436E-3</v>
      </c>
      <c r="N53" s="9">
        <f t="shared" si="5"/>
        <v>49</v>
      </c>
      <c r="O53" s="23">
        <f t="shared" si="2"/>
        <v>6.3785676631339019</v>
      </c>
    </row>
    <row r="54" spans="1:23" x14ac:dyDescent="0.25">
      <c r="A54" s="7">
        <v>14.795254552736878</v>
      </c>
      <c r="H54" s="18">
        <v>49</v>
      </c>
      <c r="I54" s="10">
        <f t="shared" si="3"/>
        <v>16.709360142925654</v>
      </c>
      <c r="J54" s="10">
        <f t="shared" si="0"/>
        <v>16.86613515148748</v>
      </c>
      <c r="K54" s="10">
        <f t="shared" si="1"/>
        <v>16.787747647206565</v>
      </c>
      <c r="L54" s="9">
        <v>1</v>
      </c>
      <c r="M54" s="12">
        <f t="shared" si="4"/>
        <v>8.6956521739130436E-3</v>
      </c>
      <c r="N54" s="9">
        <f t="shared" si="5"/>
        <v>50</v>
      </c>
      <c r="O54" s="23">
        <f t="shared" si="2"/>
        <v>6.3785676631339019</v>
      </c>
      <c r="Q54" s="25" t="s">
        <v>12</v>
      </c>
      <c r="R54" s="24"/>
      <c r="S54" s="24"/>
      <c r="T54" s="24"/>
      <c r="U54" s="24"/>
      <c r="V54" s="24"/>
      <c r="W54" s="24"/>
    </row>
    <row r="55" spans="1:23" x14ac:dyDescent="0.25">
      <c r="A55" s="7">
        <v>14.798157659824938</v>
      </c>
      <c r="H55" s="18">
        <v>50</v>
      </c>
      <c r="I55" s="10">
        <f t="shared" si="3"/>
        <v>16.86613515148748</v>
      </c>
      <c r="J55" s="10">
        <f t="shared" si="0"/>
        <v>17.022910160049307</v>
      </c>
      <c r="K55" s="10">
        <f t="shared" si="1"/>
        <v>16.944522655768395</v>
      </c>
      <c r="L55" s="9">
        <v>1</v>
      </c>
      <c r="M55" s="12">
        <f t="shared" si="4"/>
        <v>8.6956521739130436E-3</v>
      </c>
      <c r="N55" s="9">
        <f t="shared" si="5"/>
        <v>51</v>
      </c>
      <c r="O55" s="23">
        <f t="shared" si="2"/>
        <v>6.3785676631339019</v>
      </c>
      <c r="Q55" s="24"/>
      <c r="R55" s="24"/>
      <c r="S55" s="24"/>
      <c r="T55" s="24"/>
      <c r="U55" s="24"/>
      <c r="V55" s="24"/>
      <c r="W55" s="24"/>
    </row>
    <row r="56" spans="1:23" x14ac:dyDescent="0.25">
      <c r="A56" s="7">
        <v>14.892721120886563</v>
      </c>
      <c r="H56" s="18">
        <v>51</v>
      </c>
      <c r="I56" s="10">
        <f t="shared" si="3"/>
        <v>17.022910160049307</v>
      </c>
      <c r="J56" s="10">
        <f t="shared" si="0"/>
        <v>17.179685168611133</v>
      </c>
      <c r="K56" s="10">
        <f t="shared" si="1"/>
        <v>17.101297664330218</v>
      </c>
      <c r="L56" s="9">
        <v>1</v>
      </c>
      <c r="M56" s="12">
        <f t="shared" si="4"/>
        <v>8.6956521739130436E-3</v>
      </c>
      <c r="N56" s="9">
        <f t="shared" si="5"/>
        <v>52</v>
      </c>
      <c r="O56" s="23">
        <f t="shared" si="2"/>
        <v>6.3785676631339019</v>
      </c>
      <c r="Q56" s="24"/>
      <c r="R56" s="24"/>
      <c r="S56" s="24"/>
      <c r="T56" s="24"/>
      <c r="U56" s="24"/>
      <c r="V56" s="24"/>
      <c r="W56" s="24"/>
    </row>
    <row r="57" spans="1:23" x14ac:dyDescent="0.25">
      <c r="A57" s="7">
        <v>14.985140675562434</v>
      </c>
      <c r="H57" s="18">
        <v>52</v>
      </c>
      <c r="I57" s="10">
        <f t="shared" si="3"/>
        <v>17.179685168611133</v>
      </c>
      <c r="J57" s="10">
        <f t="shared" si="0"/>
        <v>17.33646017717296</v>
      </c>
      <c r="K57" s="10">
        <f t="shared" si="1"/>
        <v>17.258072672892048</v>
      </c>
      <c r="L57" s="9">
        <v>1</v>
      </c>
      <c r="M57" s="12">
        <f t="shared" si="4"/>
        <v>8.6956521739130436E-3</v>
      </c>
      <c r="N57" s="9">
        <f t="shared" si="5"/>
        <v>53</v>
      </c>
      <c r="O57" s="23">
        <f t="shared" si="2"/>
        <v>6.3785676631339019</v>
      </c>
      <c r="Q57" s="24"/>
      <c r="R57" s="24"/>
      <c r="S57" s="24"/>
      <c r="T57" s="24"/>
      <c r="U57" s="24"/>
      <c r="V57" s="24"/>
      <c r="W57" s="24"/>
    </row>
    <row r="58" spans="1:23" x14ac:dyDescent="0.25">
      <c r="A58" s="7">
        <v>15.052616428547481</v>
      </c>
      <c r="H58" s="18">
        <v>53</v>
      </c>
      <c r="I58" s="10">
        <f t="shared" si="3"/>
        <v>17.33646017717296</v>
      </c>
      <c r="J58" s="10">
        <f t="shared" si="0"/>
        <v>17.493235185734786</v>
      </c>
      <c r="K58" s="10">
        <f t="shared" si="1"/>
        <v>17.414847681453871</v>
      </c>
      <c r="L58" s="9">
        <v>1</v>
      </c>
      <c r="M58" s="12">
        <f t="shared" si="4"/>
        <v>8.6956521739130436E-3</v>
      </c>
      <c r="N58" s="9">
        <f t="shared" si="5"/>
        <v>54</v>
      </c>
      <c r="O58" s="23">
        <f t="shared" si="2"/>
        <v>6.3785676631339019</v>
      </c>
      <c r="Q58" s="24"/>
      <c r="R58" s="24"/>
      <c r="S58" s="24"/>
      <c r="T58" s="24"/>
      <c r="U58" s="24"/>
      <c r="V58" s="24"/>
      <c r="W58" s="24"/>
    </row>
    <row r="59" spans="1:23" x14ac:dyDescent="0.25">
      <c r="A59" s="7">
        <v>15.058241198530595</v>
      </c>
      <c r="H59" s="18">
        <v>54</v>
      </c>
      <c r="I59" s="10">
        <f t="shared" si="3"/>
        <v>17.493235185734786</v>
      </c>
      <c r="J59" s="10">
        <f t="shared" si="0"/>
        <v>17.650010194296613</v>
      </c>
      <c r="K59" s="10">
        <f t="shared" si="1"/>
        <v>17.571622690015701</v>
      </c>
      <c r="L59" s="9">
        <v>1</v>
      </c>
      <c r="M59" s="12">
        <f t="shared" si="4"/>
        <v>8.6956521739130436E-3</v>
      </c>
      <c r="N59" s="9">
        <f t="shared" si="5"/>
        <v>55</v>
      </c>
      <c r="O59" s="23">
        <f t="shared" si="2"/>
        <v>6.3785676631339019</v>
      </c>
      <c r="Q59" s="24"/>
      <c r="R59" s="24"/>
      <c r="S59" s="24"/>
      <c r="T59" s="24"/>
      <c r="U59" s="24"/>
      <c r="V59" s="24"/>
      <c r="W59" s="24"/>
    </row>
    <row r="60" spans="1:23" x14ac:dyDescent="0.25">
      <c r="A60" s="7">
        <v>15.075280240707798</v>
      </c>
      <c r="H60" s="18">
        <v>55</v>
      </c>
      <c r="I60" s="10">
        <f t="shared" si="3"/>
        <v>17.650010194296613</v>
      </c>
      <c r="J60" s="10">
        <f t="shared" si="0"/>
        <v>17.806785202858439</v>
      </c>
      <c r="K60" s="10">
        <f t="shared" si="1"/>
        <v>17.728397698577524</v>
      </c>
      <c r="L60" s="9">
        <v>1</v>
      </c>
      <c r="M60" s="12">
        <f t="shared" si="4"/>
        <v>8.6956521739130436E-3</v>
      </c>
      <c r="N60" s="9">
        <f t="shared" si="5"/>
        <v>56</v>
      </c>
      <c r="O60" s="23">
        <f t="shared" si="2"/>
        <v>6.3785676631339019</v>
      </c>
    </row>
    <row r="61" spans="1:23" x14ac:dyDescent="0.25">
      <c r="A61" s="7">
        <v>15.089910372480517</v>
      </c>
      <c r="H61" s="18">
        <v>56</v>
      </c>
      <c r="I61" s="10">
        <f t="shared" si="3"/>
        <v>17.806785202858439</v>
      </c>
      <c r="J61" s="10">
        <f t="shared" si="0"/>
        <v>17.963560211420265</v>
      </c>
      <c r="K61" s="10">
        <f t="shared" si="1"/>
        <v>17.885172707139354</v>
      </c>
      <c r="L61" s="9">
        <v>1</v>
      </c>
      <c r="M61" s="12">
        <f t="shared" si="4"/>
        <v>8.6956521739130436E-3</v>
      </c>
      <c r="N61" s="9">
        <f t="shared" si="5"/>
        <v>57</v>
      </c>
      <c r="O61" s="23">
        <f t="shared" si="2"/>
        <v>6.3785676631339019</v>
      </c>
    </row>
    <row r="62" spans="1:23" x14ac:dyDescent="0.25">
      <c r="A62" s="7">
        <v>15.142039766615198</v>
      </c>
      <c r="H62" s="18">
        <v>57</v>
      </c>
      <c r="I62" s="10">
        <f t="shared" si="3"/>
        <v>17.963560211420265</v>
      </c>
      <c r="J62" s="10">
        <f t="shared" si="0"/>
        <v>18.120335219982092</v>
      </c>
      <c r="K62" s="10">
        <f t="shared" si="1"/>
        <v>18.041947715701177</v>
      </c>
      <c r="L62" s="9">
        <v>1</v>
      </c>
      <c r="M62" s="12">
        <f t="shared" si="4"/>
        <v>8.6956521739130436E-3</v>
      </c>
      <c r="N62" s="9">
        <f t="shared" si="5"/>
        <v>58</v>
      </c>
      <c r="O62" s="23">
        <f t="shared" si="2"/>
        <v>6.3785676631339019</v>
      </c>
    </row>
    <row r="63" spans="1:23" x14ac:dyDescent="0.25">
      <c r="A63" s="7">
        <v>15.240289409703109</v>
      </c>
      <c r="H63" s="18">
        <v>58</v>
      </c>
      <c r="I63" s="10">
        <f t="shared" si="3"/>
        <v>18.120335219982092</v>
      </c>
      <c r="J63" s="10">
        <f t="shared" si="0"/>
        <v>18.277110228543918</v>
      </c>
      <c r="K63" s="10">
        <f t="shared" si="1"/>
        <v>18.198722724263007</v>
      </c>
      <c r="L63" s="9">
        <v>1</v>
      </c>
      <c r="M63" s="12">
        <f t="shared" si="4"/>
        <v>8.6956521739130436E-3</v>
      </c>
      <c r="N63" s="9">
        <f t="shared" si="5"/>
        <v>59</v>
      </c>
      <c r="O63" s="23">
        <f t="shared" si="2"/>
        <v>6.3785676631339019</v>
      </c>
    </row>
    <row r="64" spans="1:23" x14ac:dyDescent="0.25">
      <c r="A64" s="7">
        <v>15.290165075966797</v>
      </c>
      <c r="H64" s="18">
        <v>59</v>
      </c>
      <c r="I64" s="10">
        <f t="shared" si="3"/>
        <v>18.277110228543918</v>
      </c>
      <c r="J64" s="10">
        <f t="shared" si="0"/>
        <v>18.433885237105745</v>
      </c>
      <c r="K64" s="10">
        <f t="shared" si="1"/>
        <v>18.35549773282483</v>
      </c>
      <c r="L64" s="9">
        <v>1</v>
      </c>
      <c r="M64" s="12">
        <f t="shared" si="4"/>
        <v>8.6956521739130436E-3</v>
      </c>
      <c r="N64" s="9">
        <f t="shared" si="5"/>
        <v>60</v>
      </c>
      <c r="O64" s="23">
        <f t="shared" si="2"/>
        <v>6.3785676631339019</v>
      </c>
    </row>
    <row r="65" spans="1:15" x14ac:dyDescent="0.25">
      <c r="A65" s="7">
        <v>15.337113760906504</v>
      </c>
      <c r="H65" s="18">
        <v>60</v>
      </c>
      <c r="I65" s="10">
        <f t="shared" si="3"/>
        <v>18.433885237105745</v>
      </c>
      <c r="J65" s="10">
        <f t="shared" si="0"/>
        <v>18.590660245667571</v>
      </c>
      <c r="K65" s="10">
        <f t="shared" si="1"/>
        <v>18.51227274138666</v>
      </c>
      <c r="L65" s="9">
        <v>1</v>
      </c>
      <c r="M65" s="12">
        <f t="shared" si="4"/>
        <v>8.6956521739130436E-3</v>
      </c>
      <c r="N65" s="9">
        <f t="shared" si="5"/>
        <v>61</v>
      </c>
      <c r="O65" s="23">
        <f t="shared" si="2"/>
        <v>6.3785676631339019</v>
      </c>
    </row>
    <row r="66" spans="1:15" x14ac:dyDescent="0.25">
      <c r="A66" s="7">
        <v>15.529840917806723</v>
      </c>
      <c r="H66" s="18">
        <v>61</v>
      </c>
      <c r="I66" s="10">
        <f t="shared" si="3"/>
        <v>18.590660245667571</v>
      </c>
      <c r="J66" s="10">
        <f t="shared" si="0"/>
        <v>18.747435254229398</v>
      </c>
      <c r="K66" s="10">
        <f t="shared" si="1"/>
        <v>18.669047749948483</v>
      </c>
      <c r="L66" s="9">
        <v>1</v>
      </c>
      <c r="M66" s="12">
        <f t="shared" si="4"/>
        <v>8.6956521739130436E-3</v>
      </c>
      <c r="N66" s="9">
        <f t="shared" si="5"/>
        <v>62</v>
      </c>
      <c r="O66" s="23">
        <f t="shared" si="2"/>
        <v>6.3785676631339019</v>
      </c>
    </row>
    <row r="67" spans="1:15" x14ac:dyDescent="0.25">
      <c r="A67" s="7">
        <v>15.533820752934844</v>
      </c>
      <c r="H67" s="18">
        <v>62</v>
      </c>
      <c r="I67" s="10">
        <f t="shared" si="3"/>
        <v>18.747435254229398</v>
      </c>
      <c r="J67" s="10">
        <f t="shared" si="0"/>
        <v>18.904210262791224</v>
      </c>
      <c r="K67" s="10">
        <f t="shared" si="1"/>
        <v>18.825822758510313</v>
      </c>
      <c r="L67" s="9">
        <v>1</v>
      </c>
      <c r="M67" s="12">
        <f t="shared" si="4"/>
        <v>8.6956521739130436E-3</v>
      </c>
      <c r="N67" s="9">
        <f t="shared" si="5"/>
        <v>63</v>
      </c>
      <c r="O67" s="23">
        <f t="shared" si="2"/>
        <v>6.3785676631339019</v>
      </c>
    </row>
    <row r="68" spans="1:15" x14ac:dyDescent="0.25">
      <c r="A68" s="7">
        <v>15.550929030396219</v>
      </c>
      <c r="H68" s="18">
        <v>63</v>
      </c>
      <c r="I68" s="10">
        <f t="shared" si="3"/>
        <v>18.904210262791224</v>
      </c>
      <c r="J68" s="10">
        <f t="shared" si="0"/>
        <v>19.060985271353051</v>
      </c>
      <c r="K68" s="10">
        <f t="shared" si="1"/>
        <v>18.982597767072136</v>
      </c>
      <c r="L68" s="9">
        <v>1</v>
      </c>
      <c r="M68" s="12">
        <f t="shared" si="4"/>
        <v>8.6956521739130436E-3</v>
      </c>
      <c r="N68" s="9">
        <f t="shared" si="5"/>
        <v>64</v>
      </c>
      <c r="O68" s="23">
        <f t="shared" si="2"/>
        <v>6.3785676631339019</v>
      </c>
    </row>
    <row r="69" spans="1:15" x14ac:dyDescent="0.25">
      <c r="A69" s="7">
        <v>15.602478280598007</v>
      </c>
      <c r="H69" s="18">
        <v>64</v>
      </c>
      <c r="I69" s="10">
        <f t="shared" si="3"/>
        <v>19.060985271353051</v>
      </c>
      <c r="J69" s="10">
        <f t="shared" si="0"/>
        <v>19.217760279914877</v>
      </c>
      <c r="K69" s="10">
        <f t="shared" si="1"/>
        <v>19.139372775633966</v>
      </c>
      <c r="L69" s="9">
        <v>1</v>
      </c>
      <c r="M69" s="12">
        <f t="shared" si="4"/>
        <v>8.6956521739130436E-3</v>
      </c>
      <c r="N69" s="9">
        <f t="shared" si="5"/>
        <v>65</v>
      </c>
      <c r="O69" s="23">
        <f t="shared" si="2"/>
        <v>6.3785676631339019</v>
      </c>
    </row>
    <row r="70" spans="1:15" ht="15.75" thickBot="1" x14ac:dyDescent="0.3">
      <c r="A70" s="7">
        <v>15.75603975346894</v>
      </c>
      <c r="H70" s="19">
        <v>65</v>
      </c>
      <c r="I70" s="20">
        <f t="shared" si="3"/>
        <v>19.217760279914877</v>
      </c>
      <c r="J70" s="20">
        <f t="shared" si="0"/>
        <v>19.374535288476704</v>
      </c>
      <c r="K70" s="20">
        <f t="shared" si="1"/>
        <v>19.296147784195789</v>
      </c>
      <c r="L70" s="21">
        <v>0</v>
      </c>
      <c r="M70" s="12">
        <f t="shared" si="4"/>
        <v>0</v>
      </c>
      <c r="N70" s="9">
        <f t="shared" si="5"/>
        <v>65</v>
      </c>
      <c r="O70" s="17">
        <f t="shared" si="2"/>
        <v>0</v>
      </c>
    </row>
    <row r="71" spans="1:15" x14ac:dyDescent="0.25">
      <c r="A71" s="7">
        <v>15.804237060947344</v>
      </c>
    </row>
    <row r="72" spans="1:15" x14ac:dyDescent="0.25">
      <c r="A72" s="7">
        <v>15.81271241469949</v>
      </c>
      <c r="J72" s="8"/>
    </row>
    <row r="73" spans="1:15" x14ac:dyDescent="0.25">
      <c r="A73" s="7">
        <v>15.841008159113699</v>
      </c>
    </row>
    <row r="74" spans="1:15" x14ac:dyDescent="0.25">
      <c r="A74" s="7">
        <v>15.91305582827772</v>
      </c>
    </row>
    <row r="75" spans="1:15" x14ac:dyDescent="0.25">
      <c r="A75" s="7">
        <v>15.951526772041689</v>
      </c>
    </row>
    <row r="76" spans="1:15" x14ac:dyDescent="0.25">
      <c r="A76" s="7">
        <v>15.968646986621025</v>
      </c>
    </row>
    <row r="77" spans="1:15" x14ac:dyDescent="0.25">
      <c r="A77" s="7">
        <v>16.010472260531969</v>
      </c>
    </row>
    <row r="78" spans="1:15" x14ac:dyDescent="0.25">
      <c r="A78" s="7">
        <v>16.01191426438163</v>
      </c>
    </row>
    <row r="79" spans="1:15" x14ac:dyDescent="0.25">
      <c r="A79" s="7">
        <v>16.037975380313583</v>
      </c>
    </row>
    <row r="80" spans="1:15" x14ac:dyDescent="0.25">
      <c r="A80" s="7">
        <v>16.040515599015635</v>
      </c>
    </row>
    <row r="81" spans="1:1" x14ac:dyDescent="0.25">
      <c r="A81" s="7">
        <v>16.068582150764996</v>
      </c>
    </row>
    <row r="82" spans="1:1" x14ac:dyDescent="0.25">
      <c r="A82" s="7">
        <v>16.196610128317843</v>
      </c>
    </row>
    <row r="83" spans="1:1" x14ac:dyDescent="0.25">
      <c r="A83" s="7">
        <v>16.275120553145825</v>
      </c>
    </row>
    <row r="84" spans="1:1" x14ac:dyDescent="0.25">
      <c r="A84" s="7">
        <v>16.354862888547359</v>
      </c>
    </row>
    <row r="85" spans="1:1" x14ac:dyDescent="0.25">
      <c r="A85" s="7">
        <v>16.355259200863657</v>
      </c>
    </row>
    <row r="86" spans="1:1" x14ac:dyDescent="0.25">
      <c r="A86" s="7">
        <v>16.402893076374312</v>
      </c>
    </row>
    <row r="87" spans="1:1" x14ac:dyDescent="0.25">
      <c r="A87" s="7">
        <v>16.578597903062473</v>
      </c>
    </row>
    <row r="88" spans="1:1" x14ac:dyDescent="0.25">
      <c r="A88" s="7">
        <v>16.585640802659327</v>
      </c>
    </row>
    <row r="89" spans="1:1" x14ac:dyDescent="0.25">
      <c r="A89" s="7">
        <v>16.62349579113652</v>
      </c>
    </row>
    <row r="90" spans="1:1" x14ac:dyDescent="0.25">
      <c r="A90" s="7">
        <v>16.686394853095408</v>
      </c>
    </row>
    <row r="91" spans="1:1" x14ac:dyDescent="0.25">
      <c r="A91" s="7">
        <v>16.905245198940975</v>
      </c>
    </row>
    <row r="92" spans="1:1" x14ac:dyDescent="0.25">
      <c r="A92" s="7">
        <v>17.022926082645427</v>
      </c>
    </row>
    <row r="93" spans="1:1" x14ac:dyDescent="0.25">
      <c r="A93" s="7">
        <v>17.060031420114683</v>
      </c>
    </row>
    <row r="94" spans="1:1" x14ac:dyDescent="0.25">
      <c r="A94" s="7">
        <v>17.309225919816527</v>
      </c>
    </row>
    <row r="95" spans="1:1" x14ac:dyDescent="0.25">
      <c r="A95" s="7">
        <v>17.375663143538986</v>
      </c>
    </row>
    <row r="96" spans="1:1" x14ac:dyDescent="0.25">
      <c r="A96" s="7">
        <v>17.389113888057182</v>
      </c>
    </row>
    <row r="97" spans="1:1" x14ac:dyDescent="0.25">
      <c r="A97" s="7">
        <v>17.408547516097315</v>
      </c>
    </row>
    <row r="98" spans="1:1" x14ac:dyDescent="0.25">
      <c r="A98" s="7">
        <v>17.439197260173387</v>
      </c>
    </row>
    <row r="99" spans="1:1" x14ac:dyDescent="0.25">
      <c r="A99" s="7">
        <v>17.493625743227312</v>
      </c>
    </row>
    <row r="100" spans="1:1" x14ac:dyDescent="0.25">
      <c r="A100" s="7">
        <v>17.529093308112351</v>
      </c>
    </row>
    <row r="101" spans="1:1" x14ac:dyDescent="0.25">
      <c r="A101" s="7">
        <v>17.551468242018018</v>
      </c>
    </row>
    <row r="102" spans="1:1" x14ac:dyDescent="0.25">
      <c r="A102" s="7">
        <v>17.555507762735942</v>
      </c>
    </row>
    <row r="103" spans="1:1" x14ac:dyDescent="0.25">
      <c r="A103" s="7">
        <v>17.557527523094905</v>
      </c>
    </row>
    <row r="104" spans="1:1" x14ac:dyDescent="0.25">
      <c r="A104" s="7">
        <v>17.782016963465139</v>
      </c>
    </row>
    <row r="105" spans="1:1" x14ac:dyDescent="0.25">
      <c r="A105" s="7">
        <v>17.812442289723549</v>
      </c>
    </row>
    <row r="106" spans="1:1" x14ac:dyDescent="0.25">
      <c r="A106" s="7">
        <v>17.886247102651396</v>
      </c>
    </row>
    <row r="107" spans="1:1" x14ac:dyDescent="0.25">
      <c r="A107" s="7">
        <v>18.00436249744962</v>
      </c>
    </row>
    <row r="108" spans="1:1" x14ac:dyDescent="0.25">
      <c r="A108" s="7">
        <v>18.023710178240435</v>
      </c>
    </row>
    <row r="109" spans="1:1" x14ac:dyDescent="0.25">
      <c r="A109" s="7">
        <v>18.256455329392338</v>
      </c>
    </row>
    <row r="110" spans="1:1" x14ac:dyDescent="0.25">
      <c r="A110" s="7">
        <v>18.568147803889588</v>
      </c>
    </row>
    <row r="111" spans="1:1" x14ac:dyDescent="0.25">
      <c r="A111" s="7">
        <v>18.908976395905484</v>
      </c>
    </row>
    <row r="112" spans="1:1" x14ac:dyDescent="0.25">
      <c r="A112" s="7">
        <v>19.059498678543605</v>
      </c>
    </row>
    <row r="113" spans="1:1" x14ac:dyDescent="0.25">
      <c r="A113" s="7">
        <v>19.177036316832528</v>
      </c>
    </row>
    <row r="114" spans="1:1" x14ac:dyDescent="0.25">
      <c r="A114" s="7">
        <v>19.201712727081031</v>
      </c>
    </row>
    <row r="115" spans="1:1" x14ac:dyDescent="0.25">
      <c r="A115" s="7">
        <v>19.222129973641131</v>
      </c>
    </row>
    <row r="116" spans="1:1" x14ac:dyDescent="0.25">
      <c r="A116" s="7">
        <v>19.330671799834818</v>
      </c>
    </row>
    <row r="117" spans="1:1" x14ac:dyDescent="0.25">
      <c r="A117" s="7">
        <v>19.388886736705899</v>
      </c>
    </row>
    <row r="118" spans="1:1" x14ac:dyDescent="0.25">
      <c r="A118" s="7">
        <v>19.630112016457133</v>
      </c>
    </row>
    <row r="119" spans="1:1" x14ac:dyDescent="0.25">
      <c r="A119" s="7">
        <v>21.18346530245617</v>
      </c>
    </row>
  </sheetData>
  <sortState ref="A5:A119">
    <sortCondition ref="A119"/>
  </sortState>
  <mergeCells count="1">
    <mergeCell ref="Q54:W5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sqref="A1:F1"/>
    </sheetView>
  </sheetViews>
  <sheetFormatPr defaultRowHeight="15" x14ac:dyDescent="0.25"/>
  <cols>
    <col min="1" max="16384" width="9.140625" style="7"/>
  </cols>
  <sheetData>
    <row r="1" spans="1:15" x14ac:dyDescent="0.25">
      <c r="A1" s="9" t="s">
        <v>4</v>
      </c>
      <c r="B1" s="9" t="s">
        <v>5</v>
      </c>
      <c r="C1" s="9" t="s">
        <v>8</v>
      </c>
      <c r="D1" s="9" t="s">
        <v>13</v>
      </c>
      <c r="E1" s="9"/>
      <c r="F1" s="9"/>
      <c r="G1" s="9" t="s">
        <v>14</v>
      </c>
      <c r="H1" s="9"/>
      <c r="J1" s="26" t="s">
        <v>15</v>
      </c>
      <c r="K1" s="26"/>
      <c r="L1" s="26"/>
      <c r="M1" s="9">
        <f>(1/115)*SUM(D2:D66)</f>
        <v>7.939380868155764</v>
      </c>
      <c r="O1" s="9" t="s">
        <v>10</v>
      </c>
    </row>
    <row r="2" spans="1:15" x14ac:dyDescent="0.25">
      <c r="A2" s="9">
        <v>1</v>
      </c>
      <c r="B2" s="9">
        <v>9.1841597319580597</v>
      </c>
      <c r="C2" s="9">
        <v>2</v>
      </c>
      <c r="D2" s="9">
        <f>B2*C2</f>
        <v>18.368319463916119</v>
      </c>
      <c r="E2" s="9">
        <f>B2^2*C2</f>
        <v>168.69757996423988</v>
      </c>
      <c r="F2" s="9">
        <f>B2^3*C2</f>
        <v>1549.3455207863467</v>
      </c>
      <c r="G2" s="9">
        <f>C2/B2</f>
        <v>0.21776624736181507</v>
      </c>
      <c r="H2" s="9">
        <f>B2^(C2)</f>
        <v>84.348789982119939</v>
      </c>
      <c r="J2" s="26" t="s">
        <v>16</v>
      </c>
      <c r="K2" s="26"/>
      <c r="L2" s="26"/>
      <c r="M2" s="9">
        <f>SQRT((1/115)*SUM(E2:E66))</f>
        <v>10.788783458191972</v>
      </c>
      <c r="O2" s="9">
        <v>2</v>
      </c>
    </row>
    <row r="3" spans="1:15" x14ac:dyDescent="0.25">
      <c r="A3" s="9">
        <v>2</v>
      </c>
      <c r="B3" s="9">
        <v>9.3409347405198844</v>
      </c>
      <c r="C3" s="9">
        <v>1</v>
      </c>
      <c r="D3" s="9">
        <f t="shared" ref="D3:D66" si="0">B3*C3</f>
        <v>9.3409347405198844</v>
      </c>
      <c r="E3" s="9">
        <f t="shared" ref="E3:E66" si="1">B3^2*C3</f>
        <v>87.253061826651276</v>
      </c>
      <c r="F3" s="9">
        <f t="shared" ref="F3:F66" si="2">B3^3*C3</f>
        <v>815.02515643329627</v>
      </c>
      <c r="G3" s="9">
        <f t="shared" ref="G3:G66" si="3">C3/B3</f>
        <v>0.10705566710172128</v>
      </c>
      <c r="H3" s="9">
        <f t="shared" ref="H3:H66" si="4">B3^(C3)</f>
        <v>9.3409347405198844</v>
      </c>
      <c r="J3" s="26" t="s">
        <v>17</v>
      </c>
      <c r="K3" s="26"/>
      <c r="L3" s="26"/>
      <c r="M3" s="9">
        <f>((1/115)*SUM(F2:F66))^(1/3)</f>
        <v>12.101127842790342</v>
      </c>
      <c r="O3" s="9">
        <v>3</v>
      </c>
    </row>
    <row r="4" spans="1:15" x14ac:dyDescent="0.25">
      <c r="A4" s="9">
        <v>3</v>
      </c>
      <c r="B4" s="9">
        <v>9.4977097490817091</v>
      </c>
      <c r="C4" s="9">
        <v>1</v>
      </c>
      <c r="D4" s="9">
        <f t="shared" si="0"/>
        <v>9.4977097490817091</v>
      </c>
      <c r="E4" s="9">
        <f t="shared" si="1"/>
        <v>90.206490477801736</v>
      </c>
      <c r="F4" s="9">
        <f t="shared" si="2"/>
        <v>856.75506404146392</v>
      </c>
      <c r="G4" s="9">
        <f t="shared" si="3"/>
        <v>0.10528854075548956</v>
      </c>
      <c r="H4" s="9">
        <f t="shared" si="4"/>
        <v>9.4977097490817091</v>
      </c>
      <c r="J4" s="26" t="s">
        <v>18</v>
      </c>
      <c r="K4" s="26"/>
      <c r="L4" s="26"/>
      <c r="M4" s="9">
        <f>115/(SUM(G2:G66))</f>
        <v>23.725665674739659</v>
      </c>
      <c r="O4" s="9">
        <v>4</v>
      </c>
    </row>
    <row r="5" spans="1:15" x14ac:dyDescent="0.25">
      <c r="A5" s="9">
        <v>4</v>
      </c>
      <c r="B5" s="9">
        <v>9.6544847576435338</v>
      </c>
      <c r="C5" s="9">
        <v>1</v>
      </c>
      <c r="D5" s="9">
        <f t="shared" si="0"/>
        <v>9.6544847576435338</v>
      </c>
      <c r="E5" s="9">
        <f t="shared" si="1"/>
        <v>93.20907593557132</v>
      </c>
      <c r="F5" s="9">
        <f t="shared" si="2"/>
        <v>899.88560289401198</v>
      </c>
      <c r="G5" s="9">
        <f t="shared" si="3"/>
        <v>0.10357880561241675</v>
      </c>
      <c r="H5" s="9">
        <f t="shared" si="4"/>
        <v>9.6544847576435338</v>
      </c>
      <c r="J5" s="26" t="s">
        <v>19</v>
      </c>
      <c r="K5" s="26"/>
      <c r="L5" s="26"/>
      <c r="M5" s="9">
        <f>(PRODUCT(H2:H66))^(1/115)</f>
        <v>4.3958163030372495</v>
      </c>
      <c r="O5" s="9">
        <v>5</v>
      </c>
    </row>
    <row r="6" spans="1:15" x14ac:dyDescent="0.25">
      <c r="A6" s="9">
        <v>5</v>
      </c>
      <c r="B6" s="9">
        <v>9.8112597662053584</v>
      </c>
      <c r="C6" s="9">
        <v>1</v>
      </c>
      <c r="D6" s="9">
        <f t="shared" si="0"/>
        <v>9.8112597662053584</v>
      </c>
      <c r="E6" s="9">
        <f t="shared" si="1"/>
        <v>96.260818199960028</v>
      </c>
      <c r="F6" s="9">
        <f t="shared" si="2"/>
        <v>944.43989266727635</v>
      </c>
      <c r="G6" s="9">
        <f t="shared" si="3"/>
        <v>0.1019237104948006</v>
      </c>
      <c r="H6" s="9">
        <f t="shared" si="4"/>
        <v>9.8112597662053584</v>
      </c>
      <c r="J6" s="26" t="s">
        <v>20</v>
      </c>
      <c r="K6" s="26"/>
      <c r="L6" s="26"/>
      <c r="M6" s="9">
        <f>M11+M12*((0.5*115-O33)/1)</f>
        <v>8.2368040128019722</v>
      </c>
      <c r="O6" s="9">
        <v>6</v>
      </c>
    </row>
    <row r="7" spans="1:15" x14ac:dyDescent="0.25">
      <c r="A7" s="9">
        <v>6</v>
      </c>
      <c r="B7" s="9">
        <v>9.9680347747671831</v>
      </c>
      <c r="C7" s="9">
        <v>1</v>
      </c>
      <c r="D7" s="9">
        <f t="shared" si="0"/>
        <v>9.9680347747671831</v>
      </c>
      <c r="E7" s="9">
        <f t="shared" si="1"/>
        <v>99.361717270967844</v>
      </c>
      <c r="F7" s="9">
        <f t="shared" si="2"/>
        <v>990.4410530375925</v>
      </c>
      <c r="G7" s="9">
        <f t="shared" si="3"/>
        <v>0.10032067730455488</v>
      </c>
      <c r="H7" s="9">
        <f t="shared" si="4"/>
        <v>9.9680347747671831</v>
      </c>
      <c r="J7" s="26" t="s">
        <v>23</v>
      </c>
      <c r="K7" s="26"/>
      <c r="L7" s="26"/>
      <c r="M7" s="9">
        <f>M11</f>
        <v>4.3958163030372495</v>
      </c>
      <c r="O7" s="9">
        <v>7</v>
      </c>
    </row>
    <row r="8" spans="1:15" x14ac:dyDescent="0.25">
      <c r="A8" s="9">
        <v>7</v>
      </c>
      <c r="B8" s="9">
        <v>10.124809783329008</v>
      </c>
      <c r="C8" s="9">
        <v>1</v>
      </c>
      <c r="D8" s="9">
        <f t="shared" si="0"/>
        <v>10.124809783329008</v>
      </c>
      <c r="E8" s="9">
        <f t="shared" si="1"/>
        <v>102.51177314859478</v>
      </c>
      <c r="F8" s="9">
        <f t="shared" si="2"/>
        <v>1037.9122036812964</v>
      </c>
      <c r="G8" s="9">
        <f t="shared" si="3"/>
        <v>9.876728762317577E-2</v>
      </c>
      <c r="H8" s="9">
        <f t="shared" si="4"/>
        <v>10.124809783329008</v>
      </c>
      <c r="J8" s="26"/>
      <c r="K8" s="26"/>
      <c r="L8" s="26"/>
      <c r="M8" s="9"/>
      <c r="O8" s="9">
        <v>8</v>
      </c>
    </row>
    <row r="9" spans="1:15" x14ac:dyDescent="0.25">
      <c r="A9" s="9">
        <v>8</v>
      </c>
      <c r="B9" s="9">
        <v>10.281584791890833</v>
      </c>
      <c r="C9" s="9">
        <v>1</v>
      </c>
      <c r="D9" s="9">
        <f t="shared" si="0"/>
        <v>10.281584791890833</v>
      </c>
      <c r="E9" s="9">
        <f t="shared" si="1"/>
        <v>105.71098583284085</v>
      </c>
      <c r="F9" s="9">
        <f t="shared" si="2"/>
        <v>1086.8764642747237</v>
      </c>
      <c r="G9" s="9">
        <f t="shared" si="3"/>
        <v>9.7261270537661468E-2</v>
      </c>
      <c r="H9" s="9">
        <f t="shared" si="4"/>
        <v>10.281584791890833</v>
      </c>
      <c r="O9" s="9">
        <v>9</v>
      </c>
    </row>
    <row r="10" spans="1:15" x14ac:dyDescent="0.25">
      <c r="A10" s="9">
        <v>9</v>
      </c>
      <c r="B10" s="9">
        <v>10.438359800452657</v>
      </c>
      <c r="C10" s="9">
        <v>1</v>
      </c>
      <c r="D10" s="9">
        <f t="shared" si="0"/>
        <v>10.438359800452657</v>
      </c>
      <c r="E10" s="9">
        <f t="shared" si="1"/>
        <v>108.95935532370603</v>
      </c>
      <c r="F10" s="9">
        <f t="shared" si="2"/>
        <v>1137.3569544942102</v>
      </c>
      <c r="G10" s="9">
        <f t="shared" si="3"/>
        <v>9.5800491563495946E-2</v>
      </c>
      <c r="H10" s="9">
        <f t="shared" si="4"/>
        <v>10.438359800452657</v>
      </c>
      <c r="J10" s="7">
        <v>5</v>
      </c>
      <c r="O10" s="9">
        <v>10</v>
      </c>
    </row>
    <row r="11" spans="1:15" x14ac:dyDescent="0.25">
      <c r="A11" s="9">
        <v>10</v>
      </c>
      <c r="B11" s="9">
        <v>10.595134809014482</v>
      </c>
      <c r="C11" s="9">
        <v>1</v>
      </c>
      <c r="D11" s="9">
        <f t="shared" si="0"/>
        <v>10.595134809014482</v>
      </c>
      <c r="E11" s="9">
        <f t="shared" si="1"/>
        <v>112.25688162119035</v>
      </c>
      <c r="F11" s="9">
        <f t="shared" si="2"/>
        <v>1189.3767940160919</v>
      </c>
      <c r="G11" s="9">
        <f t="shared" si="3"/>
        <v>9.4382942551064733E-2</v>
      </c>
      <c r="H11" s="9">
        <f t="shared" si="4"/>
        <v>10.595134809014482</v>
      </c>
      <c r="J11" s="7">
        <v>10</v>
      </c>
      <c r="L11" s="7" t="s">
        <v>21</v>
      </c>
      <c r="M11" s="7">
        <f>M5</f>
        <v>4.3958163030372495</v>
      </c>
      <c r="O11" s="9">
        <v>11</v>
      </c>
    </row>
    <row r="12" spans="1:15" x14ac:dyDescent="0.25">
      <c r="A12" s="9">
        <v>11</v>
      </c>
      <c r="B12" s="9">
        <v>10.751909817576307</v>
      </c>
      <c r="C12" s="9">
        <v>1</v>
      </c>
      <c r="D12" s="9">
        <f t="shared" si="0"/>
        <v>10.751909817576307</v>
      </c>
      <c r="E12" s="9">
        <f t="shared" si="1"/>
        <v>115.60356472529377</v>
      </c>
      <c r="F12" s="9">
        <f t="shared" si="2"/>
        <v>1242.959102516704</v>
      </c>
      <c r="G12" s="9">
        <f t="shared" si="3"/>
        <v>9.3006732475125975E-2</v>
      </c>
      <c r="H12" s="9">
        <f t="shared" si="4"/>
        <v>10.751909817576307</v>
      </c>
      <c r="J12" s="7">
        <v>26</v>
      </c>
      <c r="L12" s="7" t="s">
        <v>22</v>
      </c>
      <c r="M12" s="7">
        <v>0.15677500856182539</v>
      </c>
      <c r="O12" s="9">
        <v>12</v>
      </c>
    </row>
    <row r="13" spans="1:15" x14ac:dyDescent="0.25">
      <c r="A13" s="9">
        <v>12</v>
      </c>
      <c r="B13" s="9">
        <v>10.908684826138131</v>
      </c>
      <c r="C13" s="9">
        <v>1</v>
      </c>
      <c r="D13" s="9">
        <f t="shared" si="0"/>
        <v>10.908684826138131</v>
      </c>
      <c r="E13" s="9">
        <f t="shared" si="1"/>
        <v>118.99940463601631</v>
      </c>
      <c r="F13" s="9">
        <f t="shared" si="2"/>
        <v>1298.1269996723827</v>
      </c>
      <c r="G13" s="9">
        <f t="shared" si="3"/>
        <v>9.1670079018500508E-2</v>
      </c>
      <c r="H13" s="9">
        <f t="shared" si="4"/>
        <v>10.908684826138131</v>
      </c>
      <c r="J13" s="7">
        <v>36</v>
      </c>
      <c r="O13" s="9">
        <v>13</v>
      </c>
    </row>
    <row r="14" spans="1:15" x14ac:dyDescent="0.25">
      <c r="A14" s="9">
        <v>13</v>
      </c>
      <c r="B14" s="9">
        <v>11.065459834699956</v>
      </c>
      <c r="C14" s="9">
        <v>1</v>
      </c>
      <c r="D14" s="9">
        <f t="shared" si="0"/>
        <v>11.065459834699956</v>
      </c>
      <c r="E14" s="9">
        <f t="shared" si="1"/>
        <v>122.44440135335797</v>
      </c>
      <c r="F14" s="9">
        <f t="shared" si="2"/>
        <v>1354.9036051594635</v>
      </c>
      <c r="G14" s="9">
        <f t="shared" si="3"/>
        <v>9.0371300871213672E-2</v>
      </c>
      <c r="H14" s="9">
        <f t="shared" si="4"/>
        <v>11.065459834699956</v>
      </c>
      <c r="J14" s="7">
        <v>42</v>
      </c>
      <c r="O14" s="9">
        <v>14</v>
      </c>
    </row>
    <row r="15" spans="1:15" x14ac:dyDescent="0.25">
      <c r="A15" s="9">
        <v>14</v>
      </c>
      <c r="B15" s="9">
        <v>11.222234843261781</v>
      </c>
      <c r="C15" s="9">
        <v>1</v>
      </c>
      <c r="D15" s="9">
        <f t="shared" si="0"/>
        <v>11.222234843261781</v>
      </c>
      <c r="E15" s="9">
        <f t="shared" si="1"/>
        <v>125.93855487731877</v>
      </c>
      <c r="F15" s="9">
        <f t="shared" si="2"/>
        <v>1413.3120386542826</v>
      </c>
      <c r="G15" s="9">
        <f t="shared" si="3"/>
        <v>8.910881067512455E-2</v>
      </c>
      <c r="H15" s="9">
        <f t="shared" si="4"/>
        <v>11.222234843261781</v>
      </c>
      <c r="J15" s="7">
        <v>47</v>
      </c>
      <c r="O15" s="9">
        <v>15</v>
      </c>
    </row>
    <row r="16" spans="1:15" x14ac:dyDescent="0.25">
      <c r="A16" s="9">
        <v>15</v>
      </c>
      <c r="B16" s="9">
        <v>11.379009851823605</v>
      </c>
      <c r="C16" s="9">
        <v>1</v>
      </c>
      <c r="D16" s="9">
        <f t="shared" si="0"/>
        <v>11.379009851823605</v>
      </c>
      <c r="E16" s="9">
        <f t="shared" si="1"/>
        <v>129.48186520789866</v>
      </c>
      <c r="F16" s="9">
        <f t="shared" si="2"/>
        <v>1473.3754198331751</v>
      </c>
      <c r="G16" s="9">
        <f t="shared" si="3"/>
        <v>8.7881108551790169E-2</v>
      </c>
      <c r="H16" s="9">
        <f t="shared" si="4"/>
        <v>11.379009851823605</v>
      </c>
      <c r="J16" s="7">
        <v>50</v>
      </c>
      <c r="O16" s="9">
        <v>16</v>
      </c>
    </row>
    <row r="17" spans="1:15" x14ac:dyDescent="0.25">
      <c r="A17" s="9">
        <v>16</v>
      </c>
      <c r="B17" s="9">
        <v>11.53578486038543</v>
      </c>
      <c r="C17" s="9">
        <v>1</v>
      </c>
      <c r="D17" s="9">
        <f t="shared" si="0"/>
        <v>11.53578486038543</v>
      </c>
      <c r="E17" s="9">
        <f t="shared" si="1"/>
        <v>133.0743323450977</v>
      </c>
      <c r="F17" s="9">
        <f t="shared" si="2"/>
        <v>1535.1168683724773</v>
      </c>
      <c r="G17" s="9">
        <f t="shared" si="3"/>
        <v>8.6686776158080001E-2</v>
      </c>
      <c r="H17" s="9">
        <f t="shared" si="4"/>
        <v>11.53578486038543</v>
      </c>
      <c r="O17" s="9">
        <v>17</v>
      </c>
    </row>
    <row r="18" spans="1:15" x14ac:dyDescent="0.25">
      <c r="A18" s="9">
        <v>17</v>
      </c>
      <c r="B18" s="9">
        <v>11.692559868947255</v>
      </c>
      <c r="C18" s="9">
        <v>1</v>
      </c>
      <c r="D18" s="9">
        <f t="shared" si="0"/>
        <v>11.692559868947255</v>
      </c>
      <c r="E18" s="9">
        <f t="shared" si="1"/>
        <v>136.71595628891583</v>
      </c>
      <c r="F18" s="9">
        <f t="shared" si="2"/>
        <v>1598.5595039485243</v>
      </c>
      <c r="G18" s="9">
        <f t="shared" si="3"/>
        <v>8.5524471220008003E-2</v>
      </c>
      <c r="H18" s="9">
        <f t="shared" si="4"/>
        <v>11.692559868947255</v>
      </c>
      <c r="O18" s="9">
        <v>18</v>
      </c>
    </row>
    <row r="19" spans="1:15" x14ac:dyDescent="0.25">
      <c r="A19" s="9">
        <v>18</v>
      </c>
      <c r="B19" s="9">
        <v>11.849334877509079</v>
      </c>
      <c r="C19" s="9">
        <v>1</v>
      </c>
      <c r="D19" s="9">
        <f t="shared" si="0"/>
        <v>11.849334877509079</v>
      </c>
      <c r="E19" s="9">
        <f t="shared" si="1"/>
        <v>140.40673703935312</v>
      </c>
      <c r="F19" s="9">
        <f t="shared" si="2"/>
        <v>1663.7264462376529</v>
      </c>
      <c r="G19" s="9">
        <f t="shared" si="3"/>
        <v>8.4392922500491949E-2</v>
      </c>
      <c r="H19" s="9">
        <f t="shared" si="4"/>
        <v>11.849334877509079</v>
      </c>
      <c r="J19" s="24" t="s">
        <v>24</v>
      </c>
      <c r="K19" s="24"/>
      <c r="L19" s="24"/>
      <c r="M19" s="24"/>
      <c r="O19" s="9">
        <v>19</v>
      </c>
    </row>
    <row r="20" spans="1:15" x14ac:dyDescent="0.25">
      <c r="A20" s="9">
        <v>19</v>
      </c>
      <c r="B20" s="9">
        <v>12.006109886070904</v>
      </c>
      <c r="C20" s="9">
        <v>1</v>
      </c>
      <c r="D20" s="9">
        <f t="shared" si="0"/>
        <v>12.006109886070904</v>
      </c>
      <c r="E20" s="9">
        <f t="shared" si="1"/>
        <v>144.1466745964095</v>
      </c>
      <c r="F20" s="9">
        <f t="shared" si="2"/>
        <v>1730.6408149161978</v>
      </c>
      <c r="G20" s="9">
        <f t="shared" si="3"/>
        <v>8.3290925161376983E-2</v>
      </c>
      <c r="H20" s="9">
        <f t="shared" si="4"/>
        <v>12.006109886070904</v>
      </c>
      <c r="J20" s="24"/>
      <c r="K20" s="24"/>
      <c r="L20" s="24"/>
      <c r="M20" s="24"/>
      <c r="O20" s="9">
        <v>20</v>
      </c>
    </row>
    <row r="21" spans="1:15" x14ac:dyDescent="0.25">
      <c r="A21" s="9">
        <v>20</v>
      </c>
      <c r="B21" s="9">
        <v>12.162884894632729</v>
      </c>
      <c r="C21" s="9">
        <v>1</v>
      </c>
      <c r="D21" s="9">
        <f t="shared" si="0"/>
        <v>12.162884894632729</v>
      </c>
      <c r="E21" s="9">
        <f t="shared" si="1"/>
        <v>147.935768960085</v>
      </c>
      <c r="F21" s="9">
        <f t="shared" si="2"/>
        <v>1799.3257296604952</v>
      </c>
      <c r="G21" s="9">
        <f t="shared" si="3"/>
        <v>8.2217336484149639E-2</v>
      </c>
      <c r="H21" s="9">
        <f t="shared" si="4"/>
        <v>12.162884894632729</v>
      </c>
      <c r="J21" s="24"/>
      <c r="K21" s="24"/>
      <c r="L21" s="24"/>
      <c r="M21" s="24"/>
      <c r="O21" s="9">
        <v>21</v>
      </c>
    </row>
    <row r="22" spans="1:15" x14ac:dyDescent="0.25">
      <c r="A22" s="9">
        <v>21</v>
      </c>
      <c r="B22" s="9">
        <v>12.319659903194554</v>
      </c>
      <c r="C22" s="9">
        <v>1</v>
      </c>
      <c r="D22" s="9">
        <f t="shared" si="0"/>
        <v>12.319659903194554</v>
      </c>
      <c r="E22" s="9">
        <f t="shared" si="1"/>
        <v>151.77402013037963</v>
      </c>
      <c r="F22" s="9">
        <f t="shared" si="2"/>
        <v>1869.8043101468809</v>
      </c>
      <c r="G22" s="9">
        <f t="shared" si="3"/>
        <v>8.117107191739073E-2</v>
      </c>
      <c r="H22" s="9">
        <f t="shared" si="4"/>
        <v>12.319659903194554</v>
      </c>
      <c r="J22" s="24"/>
      <c r="K22" s="24"/>
      <c r="L22" s="24"/>
      <c r="M22" s="24"/>
      <c r="O22" s="9">
        <v>22</v>
      </c>
    </row>
    <row r="23" spans="1:15" x14ac:dyDescent="0.25">
      <c r="A23" s="9">
        <v>22</v>
      </c>
      <c r="B23" s="9">
        <v>12.476434911756378</v>
      </c>
      <c r="C23" s="9">
        <v>1</v>
      </c>
      <c r="D23" s="9">
        <f t="shared" si="0"/>
        <v>12.476434911756378</v>
      </c>
      <c r="E23" s="9">
        <f t="shared" si="1"/>
        <v>155.66142810729337</v>
      </c>
      <c r="F23" s="9">
        <f t="shared" si="2"/>
        <v>1942.0996760516907</v>
      </c>
      <c r="G23" s="9">
        <f t="shared" si="3"/>
        <v>8.0151101422227061E-2</v>
      </c>
      <c r="H23" s="9">
        <f t="shared" si="4"/>
        <v>12.476434911756378</v>
      </c>
      <c r="J23" s="24"/>
      <c r="K23" s="24"/>
      <c r="L23" s="24"/>
      <c r="M23" s="24"/>
      <c r="O23" s="9">
        <v>23</v>
      </c>
    </row>
    <row r="24" spans="1:15" x14ac:dyDescent="0.25">
      <c r="A24" s="9">
        <v>23</v>
      </c>
      <c r="B24" s="9">
        <v>12.633209920318203</v>
      </c>
      <c r="C24" s="9">
        <v>1</v>
      </c>
      <c r="D24" s="9">
        <f t="shared" si="0"/>
        <v>12.633209920318203</v>
      </c>
      <c r="E24" s="9">
        <f t="shared" si="1"/>
        <v>159.59799289082625</v>
      </c>
      <c r="F24" s="9">
        <f t="shared" si="2"/>
        <v>2016.2349470512602</v>
      </c>
      <c r="G24" s="9">
        <f t="shared" si="3"/>
        <v>7.915644608989543E-2</v>
      </c>
      <c r="H24" s="9">
        <f t="shared" si="4"/>
        <v>12.633209920318203</v>
      </c>
      <c r="J24" s="24"/>
      <c r="K24" s="24"/>
      <c r="L24" s="24"/>
      <c r="M24" s="24"/>
      <c r="O24" s="9">
        <v>24</v>
      </c>
    </row>
    <row r="25" spans="1:15" x14ac:dyDescent="0.25">
      <c r="A25" s="9">
        <v>24</v>
      </c>
      <c r="B25" s="9">
        <v>12.789984928880028</v>
      </c>
      <c r="C25" s="9">
        <v>1</v>
      </c>
      <c r="D25" s="9">
        <f t="shared" si="0"/>
        <v>12.789984928880028</v>
      </c>
      <c r="E25" s="9">
        <f t="shared" si="1"/>
        <v>163.58371448097824</v>
      </c>
      <c r="F25" s="9">
        <f t="shared" si="2"/>
        <v>2092.2332428219252</v>
      </c>
      <c r="G25" s="9">
        <f t="shared" si="3"/>
        <v>7.8186175008070666E-2</v>
      </c>
      <c r="H25" s="9">
        <f t="shared" si="4"/>
        <v>12.789984928880028</v>
      </c>
      <c r="J25" s="24"/>
      <c r="K25" s="24"/>
      <c r="L25" s="24"/>
      <c r="M25" s="24"/>
      <c r="O25" s="9">
        <v>25</v>
      </c>
    </row>
    <row r="26" spans="1:15" x14ac:dyDescent="0.25">
      <c r="A26" s="9">
        <v>25</v>
      </c>
      <c r="B26" s="9">
        <v>12.946759937441852</v>
      </c>
      <c r="C26" s="9">
        <v>1</v>
      </c>
      <c r="D26" s="9">
        <f t="shared" si="0"/>
        <v>12.946759937441852</v>
      </c>
      <c r="E26" s="9">
        <f t="shared" si="1"/>
        <v>167.61859287774936</v>
      </c>
      <c r="F26" s="9">
        <f t="shared" si="2"/>
        <v>2170.1176830400218</v>
      </c>
      <c r="G26" s="9">
        <f t="shared" si="3"/>
        <v>7.7239402354871325E-2</v>
      </c>
      <c r="H26" s="9">
        <f t="shared" si="4"/>
        <v>12.946759937441852</v>
      </c>
      <c r="J26" s="24"/>
      <c r="K26" s="24"/>
      <c r="L26" s="24"/>
      <c r="M26" s="24"/>
      <c r="O26" s="9">
        <v>26</v>
      </c>
    </row>
    <row r="27" spans="1:15" x14ac:dyDescent="0.25">
      <c r="A27" s="9">
        <v>26</v>
      </c>
      <c r="B27" s="9">
        <v>13.103534946003677</v>
      </c>
      <c r="C27" s="9">
        <v>1</v>
      </c>
      <c r="D27" s="9">
        <f t="shared" si="0"/>
        <v>13.103534946003677</v>
      </c>
      <c r="E27" s="9">
        <f t="shared" si="1"/>
        <v>171.70262808113958</v>
      </c>
      <c r="F27" s="9">
        <f t="shared" si="2"/>
        <v>2249.9113873818847</v>
      </c>
      <c r="G27" s="9">
        <f t="shared" si="3"/>
        <v>7.6315284701475194E-2</v>
      </c>
      <c r="H27" s="9">
        <f t="shared" si="4"/>
        <v>13.103534946003677</v>
      </c>
      <c r="J27" s="24"/>
      <c r="K27" s="24"/>
      <c r="L27" s="24"/>
      <c r="M27" s="24"/>
      <c r="O27" s="9">
        <v>27</v>
      </c>
    </row>
    <row r="28" spans="1:15" x14ac:dyDescent="0.25">
      <c r="A28" s="9">
        <v>27</v>
      </c>
      <c r="B28" s="9">
        <v>13.260309954565502</v>
      </c>
      <c r="C28" s="9">
        <v>1</v>
      </c>
      <c r="D28" s="9">
        <f t="shared" si="0"/>
        <v>13.260309954565502</v>
      </c>
      <c r="E28" s="9">
        <f t="shared" si="1"/>
        <v>175.83582009114895</v>
      </c>
      <c r="F28" s="9">
        <f t="shared" si="2"/>
        <v>2331.6374755238512</v>
      </c>
      <c r="G28" s="9">
        <f t="shared" si="3"/>
        <v>7.5413018506079621E-2</v>
      </c>
      <c r="H28" s="9">
        <f t="shared" si="4"/>
        <v>13.260309954565502</v>
      </c>
      <c r="J28" s="24"/>
      <c r="K28" s="24"/>
      <c r="L28" s="24"/>
      <c r="M28" s="24"/>
      <c r="O28" s="9">
        <v>28</v>
      </c>
    </row>
    <row r="29" spans="1:15" x14ac:dyDescent="0.25">
      <c r="A29" s="9">
        <v>28</v>
      </c>
      <c r="B29" s="9">
        <v>13.417084963127326</v>
      </c>
      <c r="C29" s="9">
        <v>1</v>
      </c>
      <c r="D29" s="9">
        <f t="shared" si="0"/>
        <v>13.417084963127326</v>
      </c>
      <c r="E29" s="9">
        <f t="shared" si="1"/>
        <v>180.01816890777741</v>
      </c>
      <c r="F29" s="9">
        <f t="shared" si="2"/>
        <v>2415.3190671422553</v>
      </c>
      <c r="G29" s="9">
        <f t="shared" si="3"/>
        <v>7.4531837783556418E-2</v>
      </c>
      <c r="H29" s="9">
        <f t="shared" si="4"/>
        <v>13.417084963127326</v>
      </c>
      <c r="J29" s="24"/>
      <c r="K29" s="24"/>
      <c r="L29" s="24"/>
      <c r="M29" s="24"/>
      <c r="O29" s="9">
        <v>29</v>
      </c>
    </row>
    <row r="30" spans="1:15" x14ac:dyDescent="0.25">
      <c r="A30" s="9">
        <v>29</v>
      </c>
      <c r="B30" s="9">
        <v>13.573859971689151</v>
      </c>
      <c r="C30" s="9">
        <v>1</v>
      </c>
      <c r="D30" s="9">
        <f t="shared" si="0"/>
        <v>13.573859971689151</v>
      </c>
      <c r="E30" s="9">
        <f t="shared" si="1"/>
        <v>184.24967453102499</v>
      </c>
      <c r="F30" s="9">
        <f t="shared" si="2"/>
        <v>2500.9792819134341</v>
      </c>
      <c r="G30" s="9">
        <f t="shared" si="3"/>
        <v>7.3671011936596434E-2</v>
      </c>
      <c r="H30" s="9">
        <f t="shared" si="4"/>
        <v>13.573859971689151</v>
      </c>
      <c r="J30" s="24"/>
      <c r="K30" s="24"/>
      <c r="L30" s="24"/>
      <c r="M30" s="24"/>
      <c r="O30" s="9">
        <v>30</v>
      </c>
    </row>
    <row r="31" spans="1:15" x14ac:dyDescent="0.25">
      <c r="A31" s="9">
        <v>30</v>
      </c>
      <c r="B31" s="9">
        <v>13.730634980250976</v>
      </c>
      <c r="C31" s="9">
        <v>1</v>
      </c>
      <c r="D31" s="9">
        <f t="shared" si="0"/>
        <v>13.730634980250976</v>
      </c>
      <c r="E31" s="9">
        <f t="shared" si="1"/>
        <v>188.5303369608917</v>
      </c>
      <c r="F31" s="9">
        <f t="shared" si="2"/>
        <v>2588.6412395137231</v>
      </c>
      <c r="G31" s="9">
        <f t="shared" si="3"/>
        <v>7.2829843735436731E-2</v>
      </c>
      <c r="H31" s="9">
        <f t="shared" si="4"/>
        <v>13.730634980250976</v>
      </c>
      <c r="O31" s="9">
        <v>31</v>
      </c>
    </row>
    <row r="32" spans="1:15" x14ac:dyDescent="0.25">
      <c r="A32" s="9">
        <v>31</v>
      </c>
      <c r="B32" s="9">
        <v>13.8874099888128</v>
      </c>
      <c r="C32" s="9">
        <v>1</v>
      </c>
      <c r="D32" s="9">
        <f t="shared" si="0"/>
        <v>13.8874099888128</v>
      </c>
      <c r="E32" s="9">
        <f t="shared" si="1"/>
        <v>192.86015619737753</v>
      </c>
      <c r="F32" s="9">
        <f t="shared" si="2"/>
        <v>2678.3280596194577</v>
      </c>
      <c r="G32" s="9">
        <f t="shared" si="3"/>
        <v>7.2007667434429032E-2</v>
      </c>
      <c r="H32" s="9">
        <f t="shared" si="4"/>
        <v>13.8874099888128</v>
      </c>
      <c r="O32" s="9">
        <v>32</v>
      </c>
    </row>
    <row r="33" spans="1:15" x14ac:dyDescent="0.25">
      <c r="A33" s="27">
        <v>32</v>
      </c>
      <c r="B33" s="27">
        <v>14.044184997374625</v>
      </c>
      <c r="C33" s="27">
        <v>1</v>
      </c>
      <c r="D33" s="27">
        <f t="shared" si="0"/>
        <v>14.044184997374625</v>
      </c>
      <c r="E33" s="27">
        <f t="shared" si="1"/>
        <v>197.23913224048249</v>
      </c>
      <c r="F33" s="27">
        <f t="shared" si="2"/>
        <v>2770.0628619069739</v>
      </c>
      <c r="G33" s="27">
        <f t="shared" si="3"/>
        <v>7.1203847014756419E-2</v>
      </c>
      <c r="H33" s="27">
        <f t="shared" si="4"/>
        <v>14.044184997374625</v>
      </c>
      <c r="O33" s="9">
        <v>33</v>
      </c>
    </row>
    <row r="34" spans="1:15" x14ac:dyDescent="0.25">
      <c r="A34" s="9">
        <v>33</v>
      </c>
      <c r="B34" s="9">
        <v>14.20096000593645</v>
      </c>
      <c r="C34" s="9">
        <v>1</v>
      </c>
      <c r="D34" s="9">
        <f t="shared" si="0"/>
        <v>14.20096000593645</v>
      </c>
      <c r="E34" s="9">
        <f t="shared" si="1"/>
        <v>201.66726509020657</v>
      </c>
      <c r="F34" s="9">
        <f t="shared" si="2"/>
        <v>2863.8687660526075</v>
      </c>
      <c r="G34" s="9">
        <f t="shared" si="3"/>
        <v>7.0417774543549763E-2</v>
      </c>
      <c r="H34" s="9">
        <f t="shared" si="4"/>
        <v>14.20096000593645</v>
      </c>
      <c r="O34" s="9">
        <v>34</v>
      </c>
    </row>
    <row r="35" spans="1:15" x14ac:dyDescent="0.25">
      <c r="A35" s="9">
        <v>34</v>
      </c>
      <c r="B35" s="9">
        <v>14.357735014498274</v>
      </c>
      <c r="C35" s="9">
        <v>1</v>
      </c>
      <c r="D35" s="9">
        <f t="shared" si="0"/>
        <v>14.357735014498274</v>
      </c>
      <c r="E35" s="9">
        <f t="shared" si="1"/>
        <v>206.14455474654977</v>
      </c>
      <c r="F35" s="9">
        <f t="shared" si="2"/>
        <v>2959.7688917326941</v>
      </c>
      <c r="G35" s="9">
        <f t="shared" si="3"/>
        <v>6.9648868640507122E-2</v>
      </c>
      <c r="H35" s="9">
        <f t="shared" si="4"/>
        <v>14.357735014498274</v>
      </c>
      <c r="O35" s="9">
        <v>35</v>
      </c>
    </row>
    <row r="36" spans="1:15" x14ac:dyDescent="0.25">
      <c r="A36" s="9">
        <v>35</v>
      </c>
      <c r="B36" s="9">
        <v>14.514510023060099</v>
      </c>
      <c r="C36" s="9">
        <v>1</v>
      </c>
      <c r="D36" s="9">
        <f t="shared" si="0"/>
        <v>14.514510023060099</v>
      </c>
      <c r="E36" s="9">
        <f t="shared" si="1"/>
        <v>210.67100120951207</v>
      </c>
      <c r="F36" s="9">
        <f t="shared" si="2"/>
        <v>3057.7863586235694</v>
      </c>
      <c r="G36" s="9">
        <f t="shared" si="3"/>
        <v>6.8896573043887688E-2</v>
      </c>
      <c r="H36" s="9">
        <f t="shared" si="4"/>
        <v>14.514510023060099</v>
      </c>
      <c r="O36" s="9">
        <v>36</v>
      </c>
    </row>
    <row r="37" spans="1:15" x14ac:dyDescent="0.25">
      <c r="A37" s="9">
        <v>36</v>
      </c>
      <c r="B37" s="9">
        <v>14.671285031621924</v>
      </c>
      <c r="C37" s="9">
        <v>1</v>
      </c>
      <c r="D37" s="9">
        <f t="shared" si="0"/>
        <v>14.671285031621924</v>
      </c>
      <c r="E37" s="9">
        <f t="shared" si="1"/>
        <v>215.24660447909352</v>
      </c>
      <c r="F37" s="9">
        <f t="shared" si="2"/>
        <v>3157.9442864015691</v>
      </c>
      <c r="G37" s="9">
        <f t="shared" si="3"/>
        <v>6.8160355268447062E-2</v>
      </c>
      <c r="H37" s="9">
        <f t="shared" si="4"/>
        <v>14.671285031621924</v>
      </c>
      <c r="O37" s="9">
        <v>37</v>
      </c>
    </row>
    <row r="38" spans="1:15" x14ac:dyDescent="0.25">
      <c r="A38" s="9">
        <v>37</v>
      </c>
      <c r="B38" s="9">
        <v>14.828060040183749</v>
      </c>
      <c r="C38" s="9">
        <v>1</v>
      </c>
      <c r="D38" s="9">
        <f t="shared" si="0"/>
        <v>14.828060040183749</v>
      </c>
      <c r="E38" s="9">
        <f t="shared" si="1"/>
        <v>219.87136455529406</v>
      </c>
      <c r="F38" s="9">
        <f t="shared" si="2"/>
        <v>3260.2657947430293</v>
      </c>
      <c r="G38" s="9">
        <f t="shared" si="3"/>
        <v>6.7439705348509502E-2</v>
      </c>
      <c r="H38" s="9">
        <f t="shared" si="4"/>
        <v>14.828060040183749</v>
      </c>
      <c r="O38" s="9">
        <v>38</v>
      </c>
    </row>
    <row r="39" spans="1:15" x14ac:dyDescent="0.25">
      <c r="A39" s="9">
        <v>38</v>
      </c>
      <c r="B39" s="9">
        <v>14.984835048745573</v>
      </c>
      <c r="C39" s="9">
        <v>1</v>
      </c>
      <c r="D39" s="9">
        <f t="shared" si="0"/>
        <v>14.984835048745573</v>
      </c>
      <c r="E39" s="9">
        <f t="shared" si="1"/>
        <v>224.54528143811373</v>
      </c>
      <c r="F39" s="9">
        <f t="shared" si="2"/>
        <v>3364.7740033242853</v>
      </c>
      <c r="G39" s="9">
        <f t="shared" si="3"/>
        <v>6.673413465994163E-2</v>
      </c>
      <c r="H39" s="9">
        <f t="shared" si="4"/>
        <v>14.984835048745573</v>
      </c>
      <c r="O39" s="9">
        <v>39</v>
      </c>
    </row>
    <row r="40" spans="1:15" x14ac:dyDescent="0.25">
      <c r="A40" s="9">
        <v>39</v>
      </c>
      <c r="B40" s="9">
        <v>15.141610057307398</v>
      </c>
      <c r="C40" s="9">
        <v>1</v>
      </c>
      <c r="D40" s="9">
        <f t="shared" si="0"/>
        <v>15.141610057307398</v>
      </c>
      <c r="E40" s="9">
        <f t="shared" si="1"/>
        <v>229.26835512755255</v>
      </c>
      <c r="F40" s="9">
        <f t="shared" si="2"/>
        <v>3471.4920318216737</v>
      </c>
      <c r="G40" s="9">
        <f t="shared" si="3"/>
        <v>6.6043174815309441E-2</v>
      </c>
      <c r="H40" s="9">
        <f t="shared" si="4"/>
        <v>15.141610057307398</v>
      </c>
      <c r="O40" s="9">
        <v>40</v>
      </c>
    </row>
    <row r="41" spans="1:15" x14ac:dyDescent="0.25">
      <c r="A41" s="9">
        <v>40</v>
      </c>
      <c r="B41" s="9">
        <v>15.298385065869223</v>
      </c>
      <c r="C41" s="9">
        <v>1</v>
      </c>
      <c r="D41" s="9">
        <f t="shared" si="0"/>
        <v>15.298385065869223</v>
      </c>
      <c r="E41" s="9">
        <f t="shared" si="1"/>
        <v>234.04058562361047</v>
      </c>
      <c r="F41" s="9">
        <f t="shared" si="2"/>
        <v>3580.4429999115296</v>
      </c>
      <c r="G41" s="9">
        <f t="shared" si="3"/>
        <v>6.5366376626968634E-2</v>
      </c>
      <c r="H41" s="9">
        <f t="shared" si="4"/>
        <v>15.298385065869223</v>
      </c>
      <c r="O41" s="9">
        <v>41</v>
      </c>
    </row>
    <row r="42" spans="1:15" x14ac:dyDescent="0.25">
      <c r="A42" s="9">
        <v>41</v>
      </c>
      <c r="B42" s="9">
        <v>15.455160074431047</v>
      </c>
      <c r="C42" s="9">
        <v>1</v>
      </c>
      <c r="D42" s="9">
        <f t="shared" si="0"/>
        <v>15.455160074431047</v>
      </c>
      <c r="E42" s="9">
        <f t="shared" si="1"/>
        <v>238.86197292628751</v>
      </c>
      <c r="F42" s="9">
        <f t="shared" si="2"/>
        <v>3691.6500272701883</v>
      </c>
      <c r="G42" s="9">
        <f t="shared" si="3"/>
        <v>6.4703309133264553E-2</v>
      </c>
      <c r="H42" s="9">
        <f t="shared" si="4"/>
        <v>15.455160074431047</v>
      </c>
      <c r="O42" s="9">
        <v>42</v>
      </c>
    </row>
    <row r="43" spans="1:15" x14ac:dyDescent="0.25">
      <c r="A43" s="9">
        <v>42</v>
      </c>
      <c r="B43" s="9">
        <v>15.611935082992872</v>
      </c>
      <c r="C43" s="9">
        <v>1</v>
      </c>
      <c r="D43" s="9">
        <f t="shared" si="0"/>
        <v>15.611935082992872</v>
      </c>
      <c r="E43" s="9">
        <f t="shared" si="1"/>
        <v>243.73251703558364</v>
      </c>
      <c r="F43" s="9">
        <f t="shared" si="2"/>
        <v>3805.1362335739859</v>
      </c>
      <c r="G43" s="9">
        <f t="shared" si="3"/>
        <v>6.405355868340544E-2</v>
      </c>
      <c r="H43" s="9">
        <f t="shared" si="4"/>
        <v>15.611935082992872</v>
      </c>
      <c r="O43" s="9">
        <v>43</v>
      </c>
    </row>
    <row r="44" spans="1:15" x14ac:dyDescent="0.25">
      <c r="A44" s="9">
        <v>43</v>
      </c>
      <c r="B44" s="9">
        <v>15.768710091554697</v>
      </c>
      <c r="C44" s="9">
        <v>1</v>
      </c>
      <c r="D44" s="9">
        <f t="shared" si="0"/>
        <v>15.768710091554697</v>
      </c>
      <c r="E44" s="9">
        <f t="shared" si="1"/>
        <v>248.65221795149893</v>
      </c>
      <c r="F44" s="9">
        <f t="shared" si="2"/>
        <v>3920.9247384992591</v>
      </c>
      <c r="G44" s="9">
        <f t="shared" si="3"/>
        <v>6.3416728076925805E-2</v>
      </c>
      <c r="H44" s="9">
        <f t="shared" si="4"/>
        <v>15.768710091554697</v>
      </c>
      <c r="O44" s="9">
        <v>44</v>
      </c>
    </row>
    <row r="45" spans="1:15" x14ac:dyDescent="0.25">
      <c r="A45" s="9">
        <v>44</v>
      </c>
      <c r="B45" s="9">
        <v>15.925485100116521</v>
      </c>
      <c r="C45" s="9">
        <v>1</v>
      </c>
      <c r="D45" s="9">
        <f t="shared" si="0"/>
        <v>15.925485100116521</v>
      </c>
      <c r="E45" s="9">
        <f t="shared" si="1"/>
        <v>253.62107567403334</v>
      </c>
      <c r="F45" s="9">
        <f t="shared" si="2"/>
        <v>4039.0386617223426</v>
      </c>
      <c r="G45" s="9">
        <f t="shared" si="3"/>
        <v>6.2792435753977971E-2</v>
      </c>
      <c r="H45" s="9">
        <f t="shared" si="4"/>
        <v>15.925485100116521</v>
      </c>
      <c r="O45" s="9">
        <v>45</v>
      </c>
    </row>
    <row r="46" spans="1:15" x14ac:dyDescent="0.25">
      <c r="A46" s="9">
        <v>45</v>
      </c>
      <c r="B46" s="9">
        <v>16.082260108678348</v>
      </c>
      <c r="C46" s="9">
        <v>1</v>
      </c>
      <c r="D46" s="9">
        <f t="shared" si="0"/>
        <v>16.082260108678348</v>
      </c>
      <c r="E46" s="9">
        <f t="shared" si="1"/>
        <v>258.63909020318692</v>
      </c>
      <c r="F46" s="9">
        <f t="shared" si="2"/>
        <v>4159.5011229195743</v>
      </c>
      <c r="G46" s="9">
        <f t="shared" si="3"/>
        <v>6.2180315032983303E-2</v>
      </c>
      <c r="H46" s="9">
        <f t="shared" si="4"/>
        <v>16.082260108678348</v>
      </c>
      <c r="O46" s="9">
        <v>46</v>
      </c>
    </row>
    <row r="47" spans="1:15" x14ac:dyDescent="0.25">
      <c r="A47" s="9">
        <v>46</v>
      </c>
      <c r="B47" s="9">
        <v>16.239035117240174</v>
      </c>
      <c r="C47" s="9">
        <v>1</v>
      </c>
      <c r="D47" s="9">
        <f t="shared" si="0"/>
        <v>16.239035117240174</v>
      </c>
      <c r="E47" s="9">
        <f t="shared" si="1"/>
        <v>263.70626153895961</v>
      </c>
      <c r="F47" s="9">
        <f t="shared" si="2"/>
        <v>4282.3352417672868</v>
      </c>
      <c r="G47" s="9">
        <f t="shared" si="3"/>
        <v>6.1580013392442873E-2</v>
      </c>
      <c r="H47" s="9">
        <f t="shared" si="4"/>
        <v>16.239035117240174</v>
      </c>
      <c r="O47" s="9">
        <v>47</v>
      </c>
    </row>
    <row r="48" spans="1:15" x14ac:dyDescent="0.25">
      <c r="A48" s="9">
        <v>47</v>
      </c>
      <c r="B48" s="9">
        <v>16.395810125802001</v>
      </c>
      <c r="C48" s="9">
        <v>1</v>
      </c>
      <c r="D48" s="9">
        <f t="shared" si="0"/>
        <v>16.395810125802001</v>
      </c>
      <c r="E48" s="9">
        <f t="shared" si="1"/>
        <v>268.82258968135142</v>
      </c>
      <c r="F48" s="9">
        <f t="shared" si="2"/>
        <v>4407.5641379418184</v>
      </c>
      <c r="G48" s="9">
        <f t="shared" si="3"/>
        <v>6.0991191793951384E-2</v>
      </c>
      <c r="H48" s="9">
        <f t="shared" si="4"/>
        <v>16.395810125802001</v>
      </c>
      <c r="O48" s="9">
        <v>48</v>
      </c>
    </row>
    <row r="49" spans="1:15" x14ac:dyDescent="0.25">
      <c r="A49" s="9">
        <v>48</v>
      </c>
      <c r="B49" s="9">
        <v>16.552585134363827</v>
      </c>
      <c r="C49" s="9">
        <v>1</v>
      </c>
      <c r="D49" s="9">
        <f t="shared" si="0"/>
        <v>16.552585134363827</v>
      </c>
      <c r="E49" s="9">
        <f t="shared" si="1"/>
        <v>273.98807463036235</v>
      </c>
      <c r="F49" s="9">
        <f t="shared" si="2"/>
        <v>4535.2109311195027</v>
      </c>
      <c r="G49" s="9">
        <f t="shared" si="3"/>
        <v>6.0413524043683067E-2</v>
      </c>
      <c r="H49" s="9">
        <f t="shared" si="4"/>
        <v>16.552585134363827</v>
      </c>
      <c r="O49" s="9">
        <v>49</v>
      </c>
    </row>
    <row r="50" spans="1:15" x14ac:dyDescent="0.25">
      <c r="A50" s="9">
        <v>49</v>
      </c>
      <c r="B50" s="9">
        <v>16.709360142925654</v>
      </c>
      <c r="C50" s="9">
        <v>1</v>
      </c>
      <c r="D50" s="9">
        <f t="shared" si="0"/>
        <v>16.709360142925654</v>
      </c>
      <c r="E50" s="9">
        <f t="shared" si="1"/>
        <v>279.2027163859924</v>
      </c>
      <c r="F50" s="9">
        <f t="shared" si="2"/>
        <v>4665.2987409766765</v>
      </c>
      <c r="G50" s="9">
        <f t="shared" si="3"/>
        <v>5.9846696189822461E-2</v>
      </c>
      <c r="H50" s="9">
        <f t="shared" si="4"/>
        <v>16.709360142925654</v>
      </c>
      <c r="O50" s="9">
        <v>50</v>
      </c>
    </row>
    <row r="51" spans="1:15" x14ac:dyDescent="0.25">
      <c r="A51" s="9">
        <v>50</v>
      </c>
      <c r="B51" s="9">
        <v>16.86613515148748</v>
      </c>
      <c r="C51" s="9">
        <v>1</v>
      </c>
      <c r="D51" s="9">
        <f t="shared" si="0"/>
        <v>16.86613515148748</v>
      </c>
      <c r="E51" s="9">
        <f t="shared" si="1"/>
        <v>284.46651494824158</v>
      </c>
      <c r="F51" s="9">
        <f t="shared" si="2"/>
        <v>4797.8506871896761</v>
      </c>
      <c r="G51" s="9">
        <f t="shared" si="3"/>
        <v>5.9290405953601452E-2</v>
      </c>
      <c r="H51" s="9">
        <f t="shared" si="4"/>
        <v>16.86613515148748</v>
      </c>
      <c r="O51" s="9">
        <v>51</v>
      </c>
    </row>
    <row r="52" spans="1:15" x14ac:dyDescent="0.25">
      <c r="A52" s="9">
        <v>51</v>
      </c>
      <c r="B52" s="9">
        <v>17.022910160049307</v>
      </c>
      <c r="C52" s="9">
        <v>1</v>
      </c>
      <c r="D52" s="9">
        <f t="shared" si="0"/>
        <v>17.022910160049307</v>
      </c>
      <c r="E52" s="9">
        <f t="shared" si="1"/>
        <v>289.77947031710994</v>
      </c>
      <c r="F52" s="9">
        <f t="shared" si="2"/>
        <v>4932.8898894348376</v>
      </c>
      <c r="G52" s="9">
        <f t="shared" si="3"/>
        <v>5.8744362191775999E-2</v>
      </c>
      <c r="H52" s="9">
        <f t="shared" si="4"/>
        <v>17.022910160049307</v>
      </c>
      <c r="O52" s="9">
        <v>52</v>
      </c>
    </row>
    <row r="53" spans="1:15" x14ac:dyDescent="0.25">
      <c r="A53" s="9">
        <v>52</v>
      </c>
      <c r="B53" s="9">
        <v>17.179685168611133</v>
      </c>
      <c r="C53" s="9">
        <v>1</v>
      </c>
      <c r="D53" s="9">
        <f t="shared" si="0"/>
        <v>17.179685168611133</v>
      </c>
      <c r="E53" s="9">
        <f t="shared" si="1"/>
        <v>295.14158249259737</v>
      </c>
      <c r="F53" s="9">
        <f t="shared" si="2"/>
        <v>5070.4394673884944</v>
      </c>
      <c r="G53" s="9">
        <f t="shared" si="3"/>
        <v>5.8208284388534204E-2</v>
      </c>
      <c r="H53" s="9">
        <f t="shared" si="4"/>
        <v>17.179685168611133</v>
      </c>
      <c r="O53" s="9">
        <v>53</v>
      </c>
    </row>
    <row r="54" spans="1:15" x14ac:dyDescent="0.25">
      <c r="A54" s="9">
        <v>53</v>
      </c>
      <c r="B54" s="9">
        <v>17.33646017717296</v>
      </c>
      <c r="C54" s="9">
        <v>1</v>
      </c>
      <c r="D54" s="9">
        <f t="shared" si="0"/>
        <v>17.33646017717296</v>
      </c>
      <c r="E54" s="9">
        <f t="shared" si="1"/>
        <v>300.55285147470391</v>
      </c>
      <c r="F54" s="9">
        <f t="shared" si="2"/>
        <v>5210.5225407269836</v>
      </c>
      <c r="G54" s="9">
        <f t="shared" si="3"/>
        <v>5.7681902174972668E-2</v>
      </c>
      <c r="H54" s="9">
        <f t="shared" si="4"/>
        <v>17.33646017717296</v>
      </c>
      <c r="O54" s="9">
        <v>54</v>
      </c>
    </row>
    <row r="55" spans="1:15" x14ac:dyDescent="0.25">
      <c r="A55" s="9">
        <v>54</v>
      </c>
      <c r="B55" s="9">
        <v>17.493235185734786</v>
      </c>
      <c r="C55" s="9">
        <v>1</v>
      </c>
      <c r="D55" s="9">
        <f t="shared" si="0"/>
        <v>17.493235185734786</v>
      </c>
      <c r="E55" s="9">
        <f t="shared" si="1"/>
        <v>306.01327726342953</v>
      </c>
      <c r="F55" s="9">
        <f t="shared" si="2"/>
        <v>5353.1622291266403</v>
      </c>
      <c r="G55" s="9">
        <f t="shared" si="3"/>
        <v>5.71649548744117E-2</v>
      </c>
      <c r="H55" s="9">
        <f t="shared" si="4"/>
        <v>17.493235185734786</v>
      </c>
      <c r="O55" s="9">
        <v>55</v>
      </c>
    </row>
    <row r="56" spans="1:15" x14ac:dyDescent="0.25">
      <c r="A56" s="9">
        <v>55</v>
      </c>
      <c r="B56" s="9">
        <v>17.650010194296613</v>
      </c>
      <c r="C56" s="9">
        <v>1</v>
      </c>
      <c r="D56" s="9">
        <f t="shared" si="0"/>
        <v>17.650010194296613</v>
      </c>
      <c r="E56" s="9">
        <f t="shared" si="1"/>
        <v>311.52285985877432</v>
      </c>
      <c r="F56" s="9">
        <f t="shared" si="2"/>
        <v>5498.3816522638017</v>
      </c>
      <c r="G56" s="9">
        <f t="shared" si="3"/>
        <v>5.6657191071942718E-2</v>
      </c>
      <c r="H56" s="9">
        <f t="shared" si="4"/>
        <v>17.650010194296613</v>
      </c>
      <c r="O56" s="9">
        <v>56</v>
      </c>
    </row>
    <row r="57" spans="1:15" x14ac:dyDescent="0.25">
      <c r="A57" s="9">
        <v>56</v>
      </c>
      <c r="B57" s="9">
        <v>17.806785202858439</v>
      </c>
      <c r="C57" s="9">
        <v>1</v>
      </c>
      <c r="D57" s="9">
        <f t="shared" si="0"/>
        <v>17.806785202858439</v>
      </c>
      <c r="E57" s="9">
        <f t="shared" si="1"/>
        <v>317.08159926073824</v>
      </c>
      <c r="F57" s="9">
        <f t="shared" si="2"/>
        <v>5646.2039298148029</v>
      </c>
      <c r="G57" s="9">
        <f t="shared" si="3"/>
        <v>5.6158368206714521E-2</v>
      </c>
      <c r="H57" s="9">
        <f t="shared" si="4"/>
        <v>17.806785202858439</v>
      </c>
      <c r="O57" s="9">
        <v>57</v>
      </c>
    </row>
    <row r="58" spans="1:15" x14ac:dyDescent="0.25">
      <c r="A58" s="9">
        <v>57</v>
      </c>
      <c r="B58" s="9">
        <v>17.963560211420265</v>
      </c>
      <c r="C58" s="9">
        <v>1</v>
      </c>
      <c r="D58" s="9">
        <f t="shared" si="0"/>
        <v>17.963560211420265</v>
      </c>
      <c r="E58" s="9">
        <f t="shared" si="1"/>
        <v>322.68949546932129</v>
      </c>
      <c r="F58" s="9">
        <f t="shared" si="2"/>
        <v>5796.6521814559801</v>
      </c>
      <c r="G58" s="9">
        <f t="shared" si="3"/>
        <v>5.5668252185569193E-2</v>
      </c>
      <c r="H58" s="9">
        <f t="shared" si="4"/>
        <v>17.963560211420265</v>
      </c>
      <c r="O58" s="9">
        <v>58</v>
      </c>
    </row>
    <row r="59" spans="1:15" x14ac:dyDescent="0.25">
      <c r="A59" s="9">
        <v>58</v>
      </c>
      <c r="B59" s="9">
        <v>18.120335219982092</v>
      </c>
      <c r="C59" s="9">
        <v>1</v>
      </c>
      <c r="D59" s="9">
        <f t="shared" si="0"/>
        <v>18.120335219982092</v>
      </c>
      <c r="E59" s="9">
        <f t="shared" si="1"/>
        <v>328.34654848452345</v>
      </c>
      <c r="F59" s="9">
        <f t="shared" si="2"/>
        <v>5949.7495268636676</v>
      </c>
      <c r="G59" s="9">
        <f t="shared" si="3"/>
        <v>5.5186617016734656E-2</v>
      </c>
      <c r="H59" s="9">
        <f t="shared" si="4"/>
        <v>18.120335219982092</v>
      </c>
      <c r="O59" s="9">
        <v>59</v>
      </c>
    </row>
    <row r="60" spans="1:15" x14ac:dyDescent="0.25">
      <c r="A60" s="9">
        <v>59</v>
      </c>
      <c r="B60" s="9">
        <v>18.277110228543918</v>
      </c>
      <c r="C60" s="9">
        <v>1</v>
      </c>
      <c r="D60" s="9">
        <f t="shared" si="0"/>
        <v>18.277110228543918</v>
      </c>
      <c r="E60" s="9">
        <f t="shared" si="1"/>
        <v>334.05275830634474</v>
      </c>
      <c r="F60" s="9">
        <f t="shared" si="2"/>
        <v>6105.5190857142024</v>
      </c>
      <c r="G60" s="9">
        <f t="shared" si="3"/>
        <v>5.4713244462369637E-2</v>
      </c>
      <c r="H60" s="9">
        <f t="shared" si="4"/>
        <v>18.277110228543918</v>
      </c>
      <c r="O60" s="9">
        <v>60</v>
      </c>
    </row>
    <row r="61" spans="1:15" x14ac:dyDescent="0.25">
      <c r="A61" s="9">
        <v>60</v>
      </c>
      <c r="B61" s="9">
        <v>18.433885237105745</v>
      </c>
      <c r="C61" s="9">
        <v>1</v>
      </c>
      <c r="D61" s="9">
        <f t="shared" si="0"/>
        <v>18.433885237105745</v>
      </c>
      <c r="E61" s="9">
        <f t="shared" si="1"/>
        <v>339.8081249347851</v>
      </c>
      <c r="F61" s="9">
        <f t="shared" si="2"/>
        <v>6263.9839776839199</v>
      </c>
      <c r="G61" s="9">
        <f t="shared" si="3"/>
        <v>5.4247923708838679E-2</v>
      </c>
      <c r="H61" s="9">
        <f t="shared" si="4"/>
        <v>18.433885237105745</v>
      </c>
      <c r="O61" s="9">
        <v>61</v>
      </c>
    </row>
    <row r="62" spans="1:15" x14ac:dyDescent="0.25">
      <c r="A62" s="9">
        <v>61</v>
      </c>
      <c r="B62" s="9">
        <v>18.590660245667571</v>
      </c>
      <c r="C62" s="9">
        <v>1</v>
      </c>
      <c r="D62" s="9">
        <f t="shared" si="0"/>
        <v>18.590660245667571</v>
      </c>
      <c r="E62" s="9">
        <f t="shared" si="1"/>
        <v>345.61264836984463</v>
      </c>
      <c r="F62" s="9">
        <f t="shared" si="2"/>
        <v>6425.167322449156</v>
      </c>
      <c r="G62" s="9">
        <f t="shared" si="3"/>
        <v>5.3790451053670529E-2</v>
      </c>
      <c r="H62" s="9">
        <f t="shared" si="4"/>
        <v>18.590660245667571</v>
      </c>
      <c r="O62" s="9">
        <v>62</v>
      </c>
    </row>
    <row r="63" spans="1:15" x14ac:dyDescent="0.25">
      <c r="A63" s="9">
        <v>62</v>
      </c>
      <c r="B63" s="9">
        <v>18.747435254229398</v>
      </c>
      <c r="C63" s="9">
        <v>1</v>
      </c>
      <c r="D63" s="9">
        <f t="shared" si="0"/>
        <v>18.747435254229398</v>
      </c>
      <c r="E63" s="9">
        <f t="shared" si="1"/>
        <v>351.46632861152329</v>
      </c>
      <c r="F63" s="9">
        <f t="shared" si="2"/>
        <v>6589.0922396862461</v>
      </c>
      <c r="G63" s="9">
        <f t="shared" si="3"/>
        <v>5.334062960822341E-2</v>
      </c>
      <c r="H63" s="9">
        <f t="shared" si="4"/>
        <v>18.747435254229398</v>
      </c>
      <c r="O63" s="9">
        <v>63</v>
      </c>
    </row>
    <row r="64" spans="1:15" x14ac:dyDescent="0.25">
      <c r="A64" s="9">
        <v>63</v>
      </c>
      <c r="B64" s="9">
        <v>18.904210262791224</v>
      </c>
      <c r="C64" s="9">
        <v>1</v>
      </c>
      <c r="D64" s="9">
        <f t="shared" si="0"/>
        <v>18.904210262791224</v>
      </c>
      <c r="E64" s="9">
        <f t="shared" si="1"/>
        <v>357.36916565982102</v>
      </c>
      <c r="F64" s="9">
        <f t="shared" si="2"/>
        <v>6755.7818490715254</v>
      </c>
      <c r="G64" s="9">
        <f t="shared" si="3"/>
        <v>5.2898269015145258E-2</v>
      </c>
      <c r="H64" s="9">
        <f t="shared" si="4"/>
        <v>18.904210262791224</v>
      </c>
      <c r="O64" s="9">
        <v>64</v>
      </c>
    </row>
    <row r="65" spans="1:15" x14ac:dyDescent="0.25">
      <c r="A65" s="9">
        <v>64</v>
      </c>
      <c r="B65" s="9">
        <v>19.060985271353051</v>
      </c>
      <c r="C65" s="9">
        <v>1</v>
      </c>
      <c r="D65" s="9">
        <f t="shared" si="0"/>
        <v>19.060985271353051</v>
      </c>
      <c r="E65" s="9">
        <f t="shared" si="1"/>
        <v>363.32115951473793</v>
      </c>
      <c r="F65" s="9">
        <f t="shared" si="2"/>
        <v>6925.2592702813317</v>
      </c>
      <c r="G65" s="9">
        <f t="shared" si="3"/>
        <v>5.2463185179777154E-2</v>
      </c>
      <c r="H65" s="9">
        <f t="shared" si="4"/>
        <v>19.060985271353051</v>
      </c>
      <c r="O65" s="9">
        <v>65</v>
      </c>
    </row>
    <row r="66" spans="1:15" x14ac:dyDescent="0.25">
      <c r="A66" s="9">
        <v>65</v>
      </c>
      <c r="B66" s="9">
        <v>19.217760279914877</v>
      </c>
      <c r="C66" s="9">
        <v>0</v>
      </c>
      <c r="D66" s="9">
        <f t="shared" si="0"/>
        <v>0</v>
      </c>
      <c r="E66" s="9">
        <f t="shared" si="1"/>
        <v>0</v>
      </c>
      <c r="F66" s="9">
        <f t="shared" si="2"/>
        <v>0</v>
      </c>
      <c r="G66" s="9">
        <f t="shared" si="3"/>
        <v>0</v>
      </c>
      <c r="H66" s="9">
        <f t="shared" si="4"/>
        <v>1</v>
      </c>
      <c r="O66" s="9">
        <v>65</v>
      </c>
    </row>
  </sheetData>
  <mergeCells count="9">
    <mergeCell ref="J7:L7"/>
    <mergeCell ref="J8:L8"/>
    <mergeCell ref="J19:M30"/>
    <mergeCell ref="J1:L1"/>
    <mergeCell ref="J2:L2"/>
    <mergeCell ref="J3:L3"/>
    <mergeCell ref="J4:L4"/>
    <mergeCell ref="J5:L5"/>
    <mergeCell ref="J6:L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56" workbookViewId="0">
      <selection activeCell="D81" sqref="D81"/>
    </sheetView>
  </sheetViews>
  <sheetFormatPr defaultRowHeight="15" x14ac:dyDescent="0.25"/>
  <cols>
    <col min="1" max="2" width="9.140625" style="29"/>
    <col min="3" max="3" width="11" style="29" bestFit="1" customWidth="1"/>
    <col min="4" max="16384" width="9.140625" style="29"/>
  </cols>
  <sheetData>
    <row r="1" spans="1:9" x14ac:dyDescent="0.25">
      <c r="A1" s="9" t="s">
        <v>4</v>
      </c>
      <c r="B1" s="9" t="s">
        <v>5</v>
      </c>
      <c r="C1" s="9" t="s">
        <v>8</v>
      </c>
      <c r="D1" s="9" t="s">
        <v>13</v>
      </c>
      <c r="E1" s="9"/>
      <c r="F1" s="28"/>
      <c r="G1" s="28"/>
      <c r="H1" s="28"/>
    </row>
    <row r="2" spans="1:9" x14ac:dyDescent="0.25">
      <c r="A2" s="9">
        <v>1</v>
      </c>
      <c r="B2" s="9">
        <v>9.1841597319580597</v>
      </c>
      <c r="C2" s="9">
        <v>2</v>
      </c>
      <c r="D2" s="9">
        <f>B2*C2</f>
        <v>18.368319463916119</v>
      </c>
      <c r="E2" s="9">
        <f>B2^2*C2</f>
        <v>168.69757996423988</v>
      </c>
      <c r="F2" s="28">
        <f>(B2-AVERAGE(B2:B66))^2*C2</f>
        <v>50.336569977979408</v>
      </c>
      <c r="G2" s="28">
        <v>-32</v>
      </c>
      <c r="H2" s="28">
        <f>G2*C2</f>
        <v>-64</v>
      </c>
      <c r="I2" s="28">
        <f>G2^2*C2</f>
        <v>2048</v>
      </c>
    </row>
    <row r="3" spans="1:9" x14ac:dyDescent="0.25">
      <c r="A3" s="9">
        <v>2</v>
      </c>
      <c r="B3" s="9">
        <v>9.3409347405198844</v>
      </c>
      <c r="C3" s="9">
        <v>1</v>
      </c>
      <c r="D3" s="9">
        <f t="shared" ref="D3:D66" si="0">B3*C3</f>
        <v>9.3409347405198844</v>
      </c>
      <c r="E3" s="9">
        <f t="shared" ref="E3:E66" si="1">B3^2*C3</f>
        <v>87.253061826651276</v>
      </c>
      <c r="F3" s="28">
        <f t="shared" ref="F3:F66" si="2">(B3-AVERAGE(B3:B67))^2*C3</f>
        <v>24.387920683911176</v>
      </c>
      <c r="G3" s="28">
        <v>-31</v>
      </c>
      <c r="H3" s="28">
        <f>G3*C3</f>
        <v>-31</v>
      </c>
      <c r="I3" s="28">
        <f>G3^2*C3</f>
        <v>961</v>
      </c>
    </row>
    <row r="4" spans="1:9" x14ac:dyDescent="0.25">
      <c r="A4" s="9">
        <v>3</v>
      </c>
      <c r="B4" s="9">
        <v>9.4977097490817091</v>
      </c>
      <c r="C4" s="9">
        <v>1</v>
      </c>
      <c r="D4" s="9">
        <f t="shared" si="0"/>
        <v>9.4977097490817091</v>
      </c>
      <c r="E4" s="9">
        <f t="shared" si="1"/>
        <v>90.206490477801736</v>
      </c>
      <c r="F4" s="28">
        <f t="shared" si="2"/>
        <v>23.619845580487411</v>
      </c>
      <c r="G4" s="28">
        <v>-30</v>
      </c>
      <c r="H4" s="28">
        <f t="shared" ref="H4:H66" si="3">G4*C4</f>
        <v>-30</v>
      </c>
      <c r="I4" s="28">
        <f>G4^2*C4</f>
        <v>900</v>
      </c>
    </row>
    <row r="5" spans="1:9" x14ac:dyDescent="0.25">
      <c r="A5" s="9">
        <v>4</v>
      </c>
      <c r="B5" s="9">
        <v>9.6544847576435338</v>
      </c>
      <c r="C5" s="9">
        <v>1</v>
      </c>
      <c r="D5" s="9">
        <f t="shared" si="0"/>
        <v>9.6544847576435338</v>
      </c>
      <c r="E5" s="9">
        <f t="shared" si="1"/>
        <v>93.20907593557132</v>
      </c>
      <c r="F5" s="28">
        <f t="shared" si="2"/>
        <v>22.864059678718441</v>
      </c>
      <c r="G5" s="28">
        <v>-29</v>
      </c>
      <c r="H5" s="28">
        <f t="shared" si="3"/>
        <v>-29</v>
      </c>
      <c r="I5" s="28">
        <f>G5^2*C5</f>
        <v>841</v>
      </c>
    </row>
    <row r="6" spans="1:9" x14ac:dyDescent="0.25">
      <c r="A6" s="9">
        <v>5</v>
      </c>
      <c r="B6" s="9">
        <v>9.8112597662053584</v>
      </c>
      <c r="C6" s="9">
        <v>1</v>
      </c>
      <c r="D6" s="9">
        <f t="shared" si="0"/>
        <v>9.8112597662053584</v>
      </c>
      <c r="E6" s="9">
        <f t="shared" si="1"/>
        <v>96.260818199960028</v>
      </c>
      <c r="F6" s="28">
        <f t="shared" si="2"/>
        <v>22.120562978604234</v>
      </c>
      <c r="G6" s="28">
        <v>-28</v>
      </c>
      <c r="H6" s="28">
        <f t="shared" si="3"/>
        <v>-28</v>
      </c>
      <c r="I6" s="28">
        <f>G6^2*C6</f>
        <v>784</v>
      </c>
    </row>
    <row r="7" spans="1:9" x14ac:dyDescent="0.25">
      <c r="A7" s="9">
        <v>6</v>
      </c>
      <c r="B7" s="9">
        <v>9.9680347747671831</v>
      </c>
      <c r="C7" s="9">
        <v>1</v>
      </c>
      <c r="D7" s="9">
        <f t="shared" si="0"/>
        <v>9.9680347747671831</v>
      </c>
      <c r="E7" s="9">
        <f t="shared" si="1"/>
        <v>99.361717270967844</v>
      </c>
      <c r="F7" s="28">
        <f t="shared" si="2"/>
        <v>21.389355480144811</v>
      </c>
      <c r="G7" s="28">
        <v>-27</v>
      </c>
      <c r="H7" s="28">
        <f t="shared" si="3"/>
        <v>-27</v>
      </c>
      <c r="I7" s="28">
        <f>G7^2*C7</f>
        <v>729</v>
      </c>
    </row>
    <row r="8" spans="1:9" x14ac:dyDescent="0.25">
      <c r="A8" s="9">
        <v>7</v>
      </c>
      <c r="B8" s="9">
        <v>10.124809783329008</v>
      </c>
      <c r="C8" s="9">
        <v>1</v>
      </c>
      <c r="D8" s="9">
        <f t="shared" si="0"/>
        <v>10.124809783329008</v>
      </c>
      <c r="E8" s="9">
        <f t="shared" si="1"/>
        <v>102.51177314859478</v>
      </c>
      <c r="F8" s="28">
        <f t="shared" si="2"/>
        <v>20.67043718334018</v>
      </c>
      <c r="G8" s="28">
        <v>-26</v>
      </c>
      <c r="H8" s="28">
        <f t="shared" si="3"/>
        <v>-26</v>
      </c>
      <c r="I8" s="28">
        <f>G8^2*C8</f>
        <v>676</v>
      </c>
    </row>
    <row r="9" spans="1:9" x14ac:dyDescent="0.25">
      <c r="A9" s="9">
        <v>8</v>
      </c>
      <c r="B9" s="9">
        <v>10.281584791890833</v>
      </c>
      <c r="C9" s="9">
        <v>1</v>
      </c>
      <c r="D9" s="9">
        <f t="shared" si="0"/>
        <v>10.281584791890833</v>
      </c>
      <c r="E9" s="9">
        <f t="shared" si="1"/>
        <v>105.71098583284085</v>
      </c>
      <c r="F9" s="28">
        <f t="shared" si="2"/>
        <v>19.963808088190316</v>
      </c>
      <c r="G9" s="28">
        <v>-25</v>
      </c>
      <c r="H9" s="28">
        <f t="shared" si="3"/>
        <v>-25</v>
      </c>
      <c r="I9" s="28">
        <f>G9^2*C9</f>
        <v>625</v>
      </c>
    </row>
    <row r="10" spans="1:9" x14ac:dyDescent="0.25">
      <c r="A10" s="9">
        <v>9</v>
      </c>
      <c r="B10" s="9">
        <v>10.438359800452657</v>
      </c>
      <c r="C10" s="9">
        <v>1</v>
      </c>
      <c r="D10" s="9">
        <f t="shared" si="0"/>
        <v>10.438359800452657</v>
      </c>
      <c r="E10" s="9">
        <f t="shared" si="1"/>
        <v>108.95935532370603</v>
      </c>
      <c r="F10" s="28">
        <f t="shared" si="2"/>
        <v>19.269468194695246</v>
      </c>
      <c r="G10" s="28">
        <v>-24</v>
      </c>
      <c r="H10" s="28">
        <f t="shared" si="3"/>
        <v>-24</v>
      </c>
      <c r="I10" s="28">
        <f>G10^2*C10</f>
        <v>576</v>
      </c>
    </row>
    <row r="11" spans="1:9" x14ac:dyDescent="0.25">
      <c r="A11" s="9">
        <v>10</v>
      </c>
      <c r="B11" s="9">
        <v>10.595134809014482</v>
      </c>
      <c r="C11" s="9">
        <v>1</v>
      </c>
      <c r="D11" s="9">
        <f t="shared" si="0"/>
        <v>10.595134809014482</v>
      </c>
      <c r="E11" s="9">
        <f t="shared" si="1"/>
        <v>112.25688162119035</v>
      </c>
      <c r="F11" s="28">
        <f t="shared" si="2"/>
        <v>18.587417502854958</v>
      </c>
      <c r="G11" s="28">
        <v>-23</v>
      </c>
      <c r="H11" s="28">
        <f t="shared" si="3"/>
        <v>-23</v>
      </c>
      <c r="I11" s="28">
        <f>G11^2*C11</f>
        <v>529</v>
      </c>
    </row>
    <row r="12" spans="1:9" x14ac:dyDescent="0.25">
      <c r="A12" s="9">
        <v>11</v>
      </c>
      <c r="B12" s="9">
        <v>10.751909817576307</v>
      </c>
      <c r="C12" s="9">
        <v>1</v>
      </c>
      <c r="D12" s="9">
        <f t="shared" si="0"/>
        <v>10.751909817576307</v>
      </c>
      <c r="E12" s="9">
        <f t="shared" si="1"/>
        <v>115.60356472529377</v>
      </c>
      <c r="F12" s="28">
        <f t="shared" si="2"/>
        <v>17.917656012669465</v>
      </c>
      <c r="G12" s="28">
        <v>-22</v>
      </c>
      <c r="H12" s="28">
        <f t="shared" si="3"/>
        <v>-22</v>
      </c>
      <c r="I12" s="28">
        <f>G12^2*C12</f>
        <v>484</v>
      </c>
    </row>
    <row r="13" spans="1:9" x14ac:dyDescent="0.25">
      <c r="A13" s="9">
        <v>12</v>
      </c>
      <c r="B13" s="9">
        <v>10.908684826138131</v>
      </c>
      <c r="C13" s="9">
        <v>1</v>
      </c>
      <c r="D13" s="9">
        <f t="shared" si="0"/>
        <v>10.908684826138131</v>
      </c>
      <c r="E13" s="9">
        <f t="shared" si="1"/>
        <v>118.99940463601631</v>
      </c>
      <c r="F13" s="28">
        <f t="shared" si="2"/>
        <v>17.260183724138706</v>
      </c>
      <c r="G13" s="28">
        <v>-21</v>
      </c>
      <c r="H13" s="28">
        <f t="shared" si="3"/>
        <v>-21</v>
      </c>
      <c r="I13" s="28">
        <f>G13^2*C13</f>
        <v>441</v>
      </c>
    </row>
    <row r="14" spans="1:9" x14ac:dyDescent="0.25">
      <c r="A14" s="9">
        <v>13</v>
      </c>
      <c r="B14" s="9">
        <v>11.065459834699956</v>
      </c>
      <c r="C14" s="9">
        <v>1</v>
      </c>
      <c r="D14" s="9">
        <f t="shared" si="0"/>
        <v>11.065459834699956</v>
      </c>
      <c r="E14" s="9">
        <f t="shared" si="1"/>
        <v>122.44440135335797</v>
      </c>
      <c r="F14" s="28">
        <f t="shared" si="2"/>
        <v>16.615000637262742</v>
      </c>
      <c r="G14" s="28">
        <v>-20</v>
      </c>
      <c r="H14" s="28">
        <f t="shared" si="3"/>
        <v>-20</v>
      </c>
      <c r="I14" s="28">
        <f>G14^2*C14</f>
        <v>400</v>
      </c>
    </row>
    <row r="15" spans="1:9" x14ac:dyDescent="0.25">
      <c r="A15" s="9">
        <v>14</v>
      </c>
      <c r="B15" s="9">
        <v>11.222234843261781</v>
      </c>
      <c r="C15" s="9">
        <v>1</v>
      </c>
      <c r="D15" s="9">
        <f t="shared" si="0"/>
        <v>11.222234843261781</v>
      </c>
      <c r="E15" s="9">
        <f t="shared" si="1"/>
        <v>125.93855487731877</v>
      </c>
      <c r="F15" s="28">
        <f t="shared" si="2"/>
        <v>15.982106752041588</v>
      </c>
      <c r="G15" s="28">
        <v>-19</v>
      </c>
      <c r="H15" s="28">
        <f t="shared" si="3"/>
        <v>-19</v>
      </c>
      <c r="I15" s="28">
        <f>G15^2*C15</f>
        <v>361</v>
      </c>
    </row>
    <row r="16" spans="1:9" x14ac:dyDescent="0.25">
      <c r="A16" s="9">
        <v>15</v>
      </c>
      <c r="B16" s="9">
        <v>11.379009851823605</v>
      </c>
      <c r="C16" s="9">
        <v>1</v>
      </c>
      <c r="D16" s="9">
        <f t="shared" si="0"/>
        <v>11.379009851823605</v>
      </c>
      <c r="E16" s="9">
        <f t="shared" si="1"/>
        <v>129.48186520789866</v>
      </c>
      <c r="F16" s="28">
        <f t="shared" si="2"/>
        <v>15.361502068475211</v>
      </c>
      <c r="G16" s="28">
        <v>-18</v>
      </c>
      <c r="H16" s="28">
        <f t="shared" si="3"/>
        <v>-18</v>
      </c>
      <c r="I16" s="28">
        <f>G16^2*C16</f>
        <v>324</v>
      </c>
    </row>
    <row r="17" spans="1:9" x14ac:dyDescent="0.25">
      <c r="A17" s="9">
        <v>16</v>
      </c>
      <c r="B17" s="9">
        <v>11.53578486038543</v>
      </c>
      <c r="C17" s="9">
        <v>1</v>
      </c>
      <c r="D17" s="9">
        <f t="shared" si="0"/>
        <v>11.53578486038543</v>
      </c>
      <c r="E17" s="9">
        <f t="shared" si="1"/>
        <v>133.0743323450977</v>
      </c>
      <c r="F17" s="28">
        <f t="shared" si="2"/>
        <v>14.753186586563588</v>
      </c>
      <c r="G17" s="28">
        <v>-17</v>
      </c>
      <c r="H17" s="28">
        <f t="shared" si="3"/>
        <v>-17</v>
      </c>
      <c r="I17" s="28">
        <f>G17^2*C17</f>
        <v>289</v>
      </c>
    </row>
    <row r="18" spans="1:9" x14ac:dyDescent="0.25">
      <c r="A18" s="9">
        <v>17</v>
      </c>
      <c r="B18" s="9">
        <v>11.692559868947255</v>
      </c>
      <c r="C18" s="9">
        <v>1</v>
      </c>
      <c r="D18" s="9">
        <f t="shared" si="0"/>
        <v>11.692559868947255</v>
      </c>
      <c r="E18" s="9">
        <f t="shared" si="1"/>
        <v>136.71595628891583</v>
      </c>
      <c r="F18" s="28">
        <f t="shared" si="2"/>
        <v>14.157160306306732</v>
      </c>
      <c r="G18" s="28">
        <v>-16</v>
      </c>
      <c r="H18" s="28">
        <f t="shared" si="3"/>
        <v>-16</v>
      </c>
      <c r="I18" s="28">
        <f>G18^2*C18</f>
        <v>256</v>
      </c>
    </row>
    <row r="19" spans="1:9" x14ac:dyDescent="0.25">
      <c r="A19" s="9">
        <v>18</v>
      </c>
      <c r="B19" s="9">
        <v>11.849334877509079</v>
      </c>
      <c r="C19" s="9">
        <v>1</v>
      </c>
      <c r="D19" s="9">
        <f t="shared" si="0"/>
        <v>11.849334877509079</v>
      </c>
      <c r="E19" s="9">
        <f t="shared" si="1"/>
        <v>140.40673703935312</v>
      </c>
      <c r="F19" s="28">
        <f t="shared" si="2"/>
        <v>13.573423227704682</v>
      </c>
      <c r="G19" s="28">
        <v>-15</v>
      </c>
      <c r="H19" s="28">
        <f t="shared" si="3"/>
        <v>-15</v>
      </c>
      <c r="I19" s="28">
        <f>G19^2*C19</f>
        <v>225</v>
      </c>
    </row>
    <row r="20" spans="1:9" x14ac:dyDescent="0.25">
      <c r="A20" s="9">
        <v>19</v>
      </c>
      <c r="B20" s="9">
        <v>12.006109886070904</v>
      </c>
      <c r="C20" s="9">
        <v>1</v>
      </c>
      <c r="D20" s="9">
        <f t="shared" si="0"/>
        <v>12.006109886070904</v>
      </c>
      <c r="E20" s="9">
        <f t="shared" si="1"/>
        <v>144.1466745964095</v>
      </c>
      <c r="F20" s="28">
        <f t="shared" si="2"/>
        <v>13.0019753507574</v>
      </c>
      <c r="G20" s="28">
        <v>-14</v>
      </c>
      <c r="H20" s="28">
        <f t="shared" si="3"/>
        <v>-14</v>
      </c>
      <c r="I20" s="28">
        <f>G20^2*C20</f>
        <v>196</v>
      </c>
    </row>
    <row r="21" spans="1:9" x14ac:dyDescent="0.25">
      <c r="A21" s="9">
        <v>20</v>
      </c>
      <c r="B21" s="9">
        <v>12.162884894632729</v>
      </c>
      <c r="C21" s="9">
        <v>1</v>
      </c>
      <c r="D21" s="9">
        <f t="shared" si="0"/>
        <v>12.162884894632729</v>
      </c>
      <c r="E21" s="9">
        <f t="shared" si="1"/>
        <v>147.935768960085</v>
      </c>
      <c r="F21" s="28">
        <f t="shared" si="2"/>
        <v>12.442816675464924</v>
      </c>
      <c r="G21" s="28">
        <v>-13</v>
      </c>
      <c r="H21" s="28">
        <f t="shared" si="3"/>
        <v>-13</v>
      </c>
      <c r="I21" s="28">
        <f>G21^2*C21</f>
        <v>169</v>
      </c>
    </row>
    <row r="22" spans="1:9" x14ac:dyDescent="0.25">
      <c r="A22" s="9">
        <v>21</v>
      </c>
      <c r="B22" s="9">
        <v>12.319659903194554</v>
      </c>
      <c r="C22" s="9">
        <v>1</v>
      </c>
      <c r="D22" s="9">
        <f t="shared" si="0"/>
        <v>12.319659903194554</v>
      </c>
      <c r="E22" s="9">
        <f t="shared" si="1"/>
        <v>151.77402013037963</v>
      </c>
      <c r="F22" s="28">
        <f t="shared" si="2"/>
        <v>11.895947201827189</v>
      </c>
      <c r="G22" s="28">
        <v>-12</v>
      </c>
      <c r="H22" s="28">
        <f t="shared" si="3"/>
        <v>-12</v>
      </c>
      <c r="I22" s="28">
        <f>G22^2*C22</f>
        <v>144</v>
      </c>
    </row>
    <row r="23" spans="1:9" x14ac:dyDescent="0.25">
      <c r="A23" s="9">
        <v>22</v>
      </c>
      <c r="B23" s="9">
        <v>12.476434911756378</v>
      </c>
      <c r="C23" s="9">
        <v>1</v>
      </c>
      <c r="D23" s="9">
        <f t="shared" si="0"/>
        <v>12.476434911756378</v>
      </c>
      <c r="E23" s="9">
        <f t="shared" si="1"/>
        <v>155.66142810729337</v>
      </c>
      <c r="F23" s="28">
        <f t="shared" si="2"/>
        <v>11.361366929844259</v>
      </c>
      <c r="G23" s="28">
        <v>-11</v>
      </c>
      <c r="H23" s="28">
        <f t="shared" si="3"/>
        <v>-11</v>
      </c>
      <c r="I23" s="28">
        <f>G23^2*C23</f>
        <v>121</v>
      </c>
    </row>
    <row r="24" spans="1:9" x14ac:dyDescent="0.25">
      <c r="A24" s="9">
        <v>23</v>
      </c>
      <c r="B24" s="9">
        <v>12.633209920318203</v>
      </c>
      <c r="C24" s="9">
        <v>1</v>
      </c>
      <c r="D24" s="9">
        <f t="shared" si="0"/>
        <v>12.633209920318203</v>
      </c>
      <c r="E24" s="9">
        <f t="shared" si="1"/>
        <v>159.59799289082625</v>
      </c>
      <c r="F24" s="28">
        <f t="shared" si="2"/>
        <v>10.839075859516097</v>
      </c>
      <c r="G24" s="28">
        <v>-10</v>
      </c>
      <c r="H24" s="28">
        <f t="shared" si="3"/>
        <v>-10</v>
      </c>
      <c r="I24" s="28">
        <f>G24^2*C24</f>
        <v>100</v>
      </c>
    </row>
    <row r="25" spans="1:9" x14ac:dyDescent="0.25">
      <c r="A25" s="9">
        <v>24</v>
      </c>
      <c r="B25" s="9">
        <v>12.789984928880028</v>
      </c>
      <c r="C25" s="9">
        <v>1</v>
      </c>
      <c r="D25" s="9">
        <f t="shared" si="0"/>
        <v>12.789984928880028</v>
      </c>
      <c r="E25" s="9">
        <f t="shared" si="1"/>
        <v>163.58371448097824</v>
      </c>
      <c r="F25" s="28">
        <f t="shared" si="2"/>
        <v>10.329073990842716</v>
      </c>
      <c r="G25" s="28">
        <v>-9</v>
      </c>
      <c r="H25" s="28">
        <f t="shared" si="3"/>
        <v>-9</v>
      </c>
      <c r="I25" s="28">
        <f>G25^2*C25</f>
        <v>81</v>
      </c>
    </row>
    <row r="26" spans="1:9" x14ac:dyDescent="0.25">
      <c r="A26" s="9">
        <v>25</v>
      </c>
      <c r="B26" s="9">
        <v>12.946759937441852</v>
      </c>
      <c r="C26" s="9">
        <v>1</v>
      </c>
      <c r="D26" s="9">
        <f t="shared" si="0"/>
        <v>12.946759937441852</v>
      </c>
      <c r="E26" s="9">
        <f t="shared" si="1"/>
        <v>167.61859287774936</v>
      </c>
      <c r="F26" s="28">
        <f t="shared" si="2"/>
        <v>9.8313613238241153</v>
      </c>
      <c r="G26" s="28">
        <v>-8</v>
      </c>
      <c r="H26" s="28">
        <f t="shared" si="3"/>
        <v>-8</v>
      </c>
      <c r="I26" s="28">
        <f>G26^2*C26</f>
        <v>64</v>
      </c>
    </row>
    <row r="27" spans="1:9" x14ac:dyDescent="0.25">
      <c r="A27" s="9">
        <v>26</v>
      </c>
      <c r="B27" s="9">
        <v>13.103534946003677</v>
      </c>
      <c r="C27" s="9">
        <v>1</v>
      </c>
      <c r="D27" s="9">
        <f t="shared" si="0"/>
        <v>13.103534946003677</v>
      </c>
      <c r="E27" s="9">
        <f t="shared" si="1"/>
        <v>171.70262808113958</v>
      </c>
      <c r="F27" s="28">
        <f t="shared" si="2"/>
        <v>9.3459378584603172</v>
      </c>
      <c r="G27" s="28">
        <v>-7</v>
      </c>
      <c r="H27" s="28">
        <f t="shared" si="3"/>
        <v>-7</v>
      </c>
      <c r="I27" s="28">
        <f>G27^2*C27</f>
        <v>49</v>
      </c>
    </row>
    <row r="28" spans="1:9" x14ac:dyDescent="0.25">
      <c r="A28" s="9">
        <v>27</v>
      </c>
      <c r="B28" s="9">
        <v>13.260309954565502</v>
      </c>
      <c r="C28" s="9">
        <v>1</v>
      </c>
      <c r="D28" s="9">
        <f t="shared" si="0"/>
        <v>13.260309954565502</v>
      </c>
      <c r="E28" s="9">
        <f t="shared" si="1"/>
        <v>175.83582009114895</v>
      </c>
      <c r="F28" s="28">
        <f t="shared" si="2"/>
        <v>8.8728035947512769</v>
      </c>
      <c r="G28" s="28">
        <v>-6</v>
      </c>
      <c r="H28" s="28">
        <f t="shared" si="3"/>
        <v>-6</v>
      </c>
      <c r="I28" s="28">
        <f>G28^2*C28</f>
        <v>36</v>
      </c>
    </row>
    <row r="29" spans="1:9" x14ac:dyDescent="0.25">
      <c r="A29" s="9">
        <v>28</v>
      </c>
      <c r="B29" s="9">
        <v>13.417084963127326</v>
      </c>
      <c r="C29" s="9">
        <v>1</v>
      </c>
      <c r="D29" s="9">
        <f t="shared" si="0"/>
        <v>13.417084963127326</v>
      </c>
      <c r="E29" s="9">
        <f t="shared" si="1"/>
        <v>180.01816890777741</v>
      </c>
      <c r="F29" s="28">
        <f t="shared" si="2"/>
        <v>8.411958532697037</v>
      </c>
      <c r="G29" s="28">
        <v>-5</v>
      </c>
      <c r="H29" s="28">
        <f t="shared" si="3"/>
        <v>-5</v>
      </c>
      <c r="I29" s="28">
        <f>G29^2*C29</f>
        <v>25</v>
      </c>
    </row>
    <row r="30" spans="1:9" x14ac:dyDescent="0.25">
      <c r="A30" s="9">
        <v>29</v>
      </c>
      <c r="B30" s="9">
        <v>13.573859971689151</v>
      </c>
      <c r="C30" s="9">
        <v>1</v>
      </c>
      <c r="D30" s="9">
        <f t="shared" si="0"/>
        <v>13.573859971689151</v>
      </c>
      <c r="E30" s="9">
        <f t="shared" si="1"/>
        <v>184.24967453102499</v>
      </c>
      <c r="F30" s="28">
        <f t="shared" si="2"/>
        <v>7.9634026722975566</v>
      </c>
      <c r="G30" s="28">
        <v>-4</v>
      </c>
      <c r="H30" s="28">
        <f t="shared" si="3"/>
        <v>-4</v>
      </c>
      <c r="I30" s="28">
        <f>G30^2*C30</f>
        <v>16</v>
      </c>
    </row>
    <row r="31" spans="1:9" x14ac:dyDescent="0.25">
      <c r="A31" s="9">
        <v>30</v>
      </c>
      <c r="B31" s="9">
        <v>13.730634980250976</v>
      </c>
      <c r="C31" s="9">
        <v>1</v>
      </c>
      <c r="D31" s="9">
        <f t="shared" si="0"/>
        <v>13.730634980250976</v>
      </c>
      <c r="E31" s="9">
        <f t="shared" si="1"/>
        <v>188.5303369608917</v>
      </c>
      <c r="F31" s="28">
        <f t="shared" si="2"/>
        <v>7.5271360135528571</v>
      </c>
      <c r="G31" s="28">
        <v>-3</v>
      </c>
      <c r="H31" s="28">
        <f t="shared" si="3"/>
        <v>-3</v>
      </c>
      <c r="I31" s="28">
        <f>G31^2*C31</f>
        <v>9</v>
      </c>
    </row>
    <row r="32" spans="1:9" x14ac:dyDescent="0.25">
      <c r="A32" s="9">
        <v>31</v>
      </c>
      <c r="B32" s="9">
        <v>13.8874099888128</v>
      </c>
      <c r="C32" s="9">
        <v>1</v>
      </c>
      <c r="D32" s="9">
        <f t="shared" si="0"/>
        <v>13.8874099888128</v>
      </c>
      <c r="E32" s="9">
        <f t="shared" si="1"/>
        <v>192.86015619737753</v>
      </c>
      <c r="F32" s="28">
        <f t="shared" si="2"/>
        <v>7.1031585564629376</v>
      </c>
      <c r="G32" s="28">
        <v>-2</v>
      </c>
      <c r="H32" s="28">
        <f t="shared" si="3"/>
        <v>-2</v>
      </c>
      <c r="I32" s="28">
        <f>G32^2*C32</f>
        <v>4</v>
      </c>
    </row>
    <row r="33" spans="1:9" x14ac:dyDescent="0.25">
      <c r="A33" s="27">
        <v>32</v>
      </c>
      <c r="B33" s="27">
        <v>14.044184997374625</v>
      </c>
      <c r="C33" s="27">
        <v>1</v>
      </c>
      <c r="D33" s="27">
        <f t="shared" si="0"/>
        <v>14.044184997374625</v>
      </c>
      <c r="E33" s="27">
        <f t="shared" si="1"/>
        <v>197.23913224048249</v>
      </c>
      <c r="F33" s="28">
        <f t="shared" si="2"/>
        <v>6.6914703010278345</v>
      </c>
      <c r="G33" s="28">
        <v>-1</v>
      </c>
      <c r="H33" s="28">
        <f t="shared" si="3"/>
        <v>-1</v>
      </c>
      <c r="I33" s="28">
        <f>G33^2*C33</f>
        <v>1</v>
      </c>
    </row>
    <row r="34" spans="1:9" x14ac:dyDescent="0.25">
      <c r="A34" s="9">
        <v>33</v>
      </c>
      <c r="B34" s="9">
        <v>14.20096000593645</v>
      </c>
      <c r="C34" s="9">
        <v>1</v>
      </c>
      <c r="D34" s="9">
        <f t="shared" si="0"/>
        <v>14.20096000593645</v>
      </c>
      <c r="E34" s="9">
        <f t="shared" si="1"/>
        <v>201.66726509020657</v>
      </c>
      <c r="F34" s="28">
        <f t="shared" si="2"/>
        <v>6.2920712472474571</v>
      </c>
      <c r="G34" s="28">
        <v>0</v>
      </c>
      <c r="H34" s="28">
        <f t="shared" si="3"/>
        <v>0</v>
      </c>
      <c r="I34" s="28">
        <f>G34^2*C34</f>
        <v>0</v>
      </c>
    </row>
    <row r="35" spans="1:9" x14ac:dyDescent="0.25">
      <c r="A35" s="9">
        <v>34</v>
      </c>
      <c r="B35" s="9">
        <v>14.357735014498274</v>
      </c>
      <c r="C35" s="9">
        <v>1</v>
      </c>
      <c r="D35" s="9">
        <f t="shared" si="0"/>
        <v>14.357735014498274</v>
      </c>
      <c r="E35" s="9">
        <f t="shared" si="1"/>
        <v>206.14455474654977</v>
      </c>
      <c r="F35" s="28">
        <f t="shared" si="2"/>
        <v>5.9049613951218953</v>
      </c>
      <c r="G35" s="28">
        <v>1</v>
      </c>
      <c r="H35" s="28">
        <f t="shared" si="3"/>
        <v>1</v>
      </c>
      <c r="I35" s="28">
        <f>G35^2*C35</f>
        <v>1</v>
      </c>
    </row>
    <row r="36" spans="1:9" x14ac:dyDescent="0.25">
      <c r="A36" s="9">
        <v>35</v>
      </c>
      <c r="B36" s="9">
        <v>14.514510023060099</v>
      </c>
      <c r="C36" s="9">
        <v>1</v>
      </c>
      <c r="D36" s="9">
        <f t="shared" si="0"/>
        <v>14.514510023060099</v>
      </c>
      <c r="E36" s="9">
        <f t="shared" si="1"/>
        <v>210.67100120951207</v>
      </c>
      <c r="F36" s="28">
        <f t="shared" si="2"/>
        <v>5.5301407446510966</v>
      </c>
      <c r="G36" s="28">
        <v>2</v>
      </c>
      <c r="H36" s="28">
        <f t="shared" si="3"/>
        <v>2</v>
      </c>
      <c r="I36" s="28">
        <f>G36^2*C36</f>
        <v>4</v>
      </c>
    </row>
    <row r="37" spans="1:9" x14ac:dyDescent="0.25">
      <c r="A37" s="9">
        <v>36</v>
      </c>
      <c r="B37" s="9">
        <v>14.671285031621924</v>
      </c>
      <c r="C37" s="9">
        <v>1</v>
      </c>
      <c r="D37" s="9">
        <f t="shared" si="0"/>
        <v>14.671285031621924</v>
      </c>
      <c r="E37" s="9">
        <f t="shared" si="1"/>
        <v>215.24660447909352</v>
      </c>
      <c r="F37" s="28">
        <f t="shared" si="2"/>
        <v>5.1676092958350939</v>
      </c>
      <c r="G37" s="28">
        <v>3</v>
      </c>
      <c r="H37" s="28">
        <f t="shared" si="3"/>
        <v>3</v>
      </c>
      <c r="I37" s="28">
        <f>G37^2*C37</f>
        <v>9</v>
      </c>
    </row>
    <row r="38" spans="1:9" x14ac:dyDescent="0.25">
      <c r="A38" s="9">
        <v>37</v>
      </c>
      <c r="B38" s="9">
        <v>14.828060040183749</v>
      </c>
      <c r="C38" s="9">
        <v>1</v>
      </c>
      <c r="D38" s="9">
        <f t="shared" si="0"/>
        <v>14.828060040183749</v>
      </c>
      <c r="E38" s="9">
        <f t="shared" si="1"/>
        <v>219.87136455529406</v>
      </c>
      <c r="F38" s="28">
        <f t="shared" si="2"/>
        <v>4.8173670486738702</v>
      </c>
      <c r="G38" s="28">
        <v>4</v>
      </c>
      <c r="H38" s="28">
        <f t="shared" si="3"/>
        <v>4</v>
      </c>
      <c r="I38" s="28">
        <f>G38^2*C38</f>
        <v>16</v>
      </c>
    </row>
    <row r="39" spans="1:9" x14ac:dyDescent="0.25">
      <c r="A39" s="9">
        <v>38</v>
      </c>
      <c r="B39" s="9">
        <v>14.984835048745573</v>
      </c>
      <c r="C39" s="9">
        <v>1</v>
      </c>
      <c r="D39" s="9">
        <f t="shared" si="0"/>
        <v>14.984835048745573</v>
      </c>
      <c r="E39" s="9">
        <f t="shared" si="1"/>
        <v>224.54528143811373</v>
      </c>
      <c r="F39" s="28">
        <f t="shared" si="2"/>
        <v>4.4794140031674115</v>
      </c>
      <c r="G39" s="28">
        <v>5</v>
      </c>
      <c r="H39" s="28">
        <f t="shared" si="3"/>
        <v>5</v>
      </c>
      <c r="I39" s="28">
        <f>G39^2*C39</f>
        <v>25</v>
      </c>
    </row>
    <row r="40" spans="1:9" x14ac:dyDescent="0.25">
      <c r="A40" s="9">
        <v>39</v>
      </c>
      <c r="B40" s="9">
        <v>15.141610057307398</v>
      </c>
      <c r="C40" s="9">
        <v>1</v>
      </c>
      <c r="D40" s="9">
        <f t="shared" si="0"/>
        <v>15.141610057307398</v>
      </c>
      <c r="E40" s="9">
        <f t="shared" si="1"/>
        <v>229.26835512755255</v>
      </c>
      <c r="F40" s="28">
        <f t="shared" si="2"/>
        <v>4.1537501593157469</v>
      </c>
      <c r="G40" s="28">
        <v>6</v>
      </c>
      <c r="H40" s="28">
        <f t="shared" si="3"/>
        <v>6</v>
      </c>
      <c r="I40" s="28">
        <f>G40^2*C40</f>
        <v>36</v>
      </c>
    </row>
    <row r="41" spans="1:9" x14ac:dyDescent="0.25">
      <c r="A41" s="9">
        <v>40</v>
      </c>
      <c r="B41" s="9">
        <v>15.298385065869223</v>
      </c>
      <c r="C41" s="9">
        <v>1</v>
      </c>
      <c r="D41" s="9">
        <f t="shared" si="0"/>
        <v>15.298385065869223</v>
      </c>
      <c r="E41" s="9">
        <f t="shared" si="1"/>
        <v>234.04058562361047</v>
      </c>
      <c r="F41" s="28">
        <f t="shared" si="2"/>
        <v>3.8403755171188481</v>
      </c>
      <c r="G41" s="28">
        <v>7</v>
      </c>
      <c r="H41" s="28">
        <f t="shared" si="3"/>
        <v>7</v>
      </c>
      <c r="I41" s="28">
        <f>G41^2*C41</f>
        <v>49</v>
      </c>
    </row>
    <row r="42" spans="1:9" x14ac:dyDescent="0.25">
      <c r="A42" s="9">
        <v>41</v>
      </c>
      <c r="B42" s="9">
        <v>15.455160074431047</v>
      </c>
      <c r="C42" s="9">
        <v>1</v>
      </c>
      <c r="D42" s="9">
        <f t="shared" si="0"/>
        <v>15.455160074431047</v>
      </c>
      <c r="E42" s="9">
        <f t="shared" si="1"/>
        <v>238.86197292628751</v>
      </c>
      <c r="F42" s="28">
        <f t="shared" si="2"/>
        <v>3.5392900765767297</v>
      </c>
      <c r="G42" s="28">
        <v>8</v>
      </c>
      <c r="H42" s="28">
        <f t="shared" si="3"/>
        <v>8</v>
      </c>
      <c r="I42" s="28">
        <f>G42^2*C42</f>
        <v>64</v>
      </c>
    </row>
    <row r="43" spans="1:9" x14ac:dyDescent="0.25">
      <c r="A43" s="9">
        <v>42</v>
      </c>
      <c r="B43" s="9">
        <v>15.611935082992872</v>
      </c>
      <c r="C43" s="9">
        <v>1</v>
      </c>
      <c r="D43" s="9">
        <f t="shared" si="0"/>
        <v>15.611935082992872</v>
      </c>
      <c r="E43" s="9">
        <f t="shared" si="1"/>
        <v>243.73251703558364</v>
      </c>
      <c r="F43" s="28">
        <f t="shared" si="2"/>
        <v>3.2504938376894046</v>
      </c>
      <c r="G43" s="28">
        <v>9</v>
      </c>
      <c r="H43" s="28">
        <f t="shared" si="3"/>
        <v>9</v>
      </c>
      <c r="I43" s="28">
        <f>G43^2*C43</f>
        <v>81</v>
      </c>
    </row>
    <row r="44" spans="1:9" x14ac:dyDescent="0.25">
      <c r="A44" s="9">
        <v>43</v>
      </c>
      <c r="B44" s="9">
        <v>15.768710091554697</v>
      </c>
      <c r="C44" s="9">
        <v>1</v>
      </c>
      <c r="D44" s="9">
        <f t="shared" si="0"/>
        <v>15.768710091554697</v>
      </c>
      <c r="E44" s="9">
        <f t="shared" si="1"/>
        <v>248.65221795149893</v>
      </c>
      <c r="F44" s="28">
        <f t="shared" si="2"/>
        <v>2.9739868004568337</v>
      </c>
      <c r="G44" s="28">
        <v>10</v>
      </c>
      <c r="H44" s="28">
        <f t="shared" si="3"/>
        <v>10</v>
      </c>
      <c r="I44" s="28">
        <f>G44^2*C44</f>
        <v>100</v>
      </c>
    </row>
    <row r="45" spans="1:9" x14ac:dyDescent="0.25">
      <c r="A45" s="9">
        <v>44</v>
      </c>
      <c r="B45" s="9">
        <v>15.925485100116521</v>
      </c>
      <c r="C45" s="9">
        <v>1</v>
      </c>
      <c r="D45" s="9">
        <f t="shared" si="0"/>
        <v>15.925485100116521</v>
      </c>
      <c r="E45" s="9">
        <f t="shared" si="1"/>
        <v>253.62107567403334</v>
      </c>
      <c r="F45" s="28">
        <f t="shared" si="2"/>
        <v>2.7097689648790797</v>
      </c>
      <c r="G45" s="28">
        <v>11</v>
      </c>
      <c r="H45" s="28">
        <f t="shared" si="3"/>
        <v>11</v>
      </c>
      <c r="I45" s="28">
        <f>G45^2*C45</f>
        <v>121</v>
      </c>
    </row>
    <row r="46" spans="1:9" x14ac:dyDescent="0.25">
      <c r="A46" s="9">
        <v>45</v>
      </c>
      <c r="B46" s="9">
        <v>16.082260108678348</v>
      </c>
      <c r="C46" s="9">
        <v>1</v>
      </c>
      <c r="D46" s="9">
        <f t="shared" si="0"/>
        <v>16.082260108678348</v>
      </c>
      <c r="E46" s="9">
        <f t="shared" si="1"/>
        <v>258.63909020318692</v>
      </c>
      <c r="F46" s="28">
        <f t="shared" si="2"/>
        <v>2.4578403309560763</v>
      </c>
      <c r="G46" s="28">
        <v>12</v>
      </c>
      <c r="H46" s="28">
        <f t="shared" si="3"/>
        <v>12</v>
      </c>
      <c r="I46" s="28">
        <f>G46^2*C46</f>
        <v>144</v>
      </c>
    </row>
    <row r="47" spans="1:9" x14ac:dyDescent="0.25">
      <c r="A47" s="9">
        <v>46</v>
      </c>
      <c r="B47" s="9">
        <v>16.239035117240174</v>
      </c>
      <c r="C47" s="9">
        <v>1</v>
      </c>
      <c r="D47" s="9">
        <f t="shared" si="0"/>
        <v>16.239035117240174</v>
      </c>
      <c r="E47" s="9">
        <f t="shared" si="1"/>
        <v>263.70626153895961</v>
      </c>
      <c r="F47" s="28">
        <f t="shared" si="2"/>
        <v>2.2182008986878534</v>
      </c>
      <c r="G47" s="28">
        <v>13</v>
      </c>
      <c r="H47" s="28">
        <f t="shared" si="3"/>
        <v>13</v>
      </c>
      <c r="I47" s="28">
        <f>G47^2*C47</f>
        <v>169</v>
      </c>
    </row>
    <row r="48" spans="1:9" x14ac:dyDescent="0.25">
      <c r="A48" s="9">
        <v>47</v>
      </c>
      <c r="B48" s="9">
        <v>16.395810125802001</v>
      </c>
      <c r="C48" s="9">
        <v>1</v>
      </c>
      <c r="D48" s="9">
        <f t="shared" si="0"/>
        <v>16.395810125802001</v>
      </c>
      <c r="E48" s="9">
        <f t="shared" si="1"/>
        <v>268.82258968135142</v>
      </c>
      <c r="F48" s="28">
        <f t="shared" si="2"/>
        <v>1.9908506680744118</v>
      </c>
      <c r="G48" s="28">
        <v>14</v>
      </c>
      <c r="H48" s="28">
        <f t="shared" si="3"/>
        <v>14</v>
      </c>
      <c r="I48" s="28">
        <f>G48^2*C48</f>
        <v>196</v>
      </c>
    </row>
    <row r="49" spans="1:9" x14ac:dyDescent="0.25">
      <c r="A49" s="9">
        <v>48</v>
      </c>
      <c r="B49" s="9">
        <v>16.552585134363827</v>
      </c>
      <c r="C49" s="9">
        <v>1</v>
      </c>
      <c r="D49" s="9">
        <f t="shared" si="0"/>
        <v>16.552585134363827</v>
      </c>
      <c r="E49" s="9">
        <f t="shared" si="1"/>
        <v>273.98807463036235</v>
      </c>
      <c r="F49" s="28">
        <f t="shared" si="2"/>
        <v>1.7757896391157604</v>
      </c>
      <c r="G49" s="28">
        <v>15</v>
      </c>
      <c r="H49" s="28">
        <f t="shared" si="3"/>
        <v>15</v>
      </c>
      <c r="I49" s="28">
        <f>G49^2*C49</f>
        <v>225</v>
      </c>
    </row>
    <row r="50" spans="1:9" x14ac:dyDescent="0.25">
      <c r="A50" s="9">
        <v>49</v>
      </c>
      <c r="B50" s="9">
        <v>16.709360142925654</v>
      </c>
      <c r="C50" s="9">
        <v>1</v>
      </c>
      <c r="D50" s="9">
        <f t="shared" si="0"/>
        <v>16.709360142925654</v>
      </c>
      <c r="E50" s="9">
        <f t="shared" si="1"/>
        <v>279.2027163859924</v>
      </c>
      <c r="F50" s="28">
        <f t="shared" si="2"/>
        <v>1.5730178118118887</v>
      </c>
      <c r="G50" s="28">
        <v>16</v>
      </c>
      <c r="H50" s="28">
        <f t="shared" si="3"/>
        <v>16</v>
      </c>
      <c r="I50" s="28">
        <f>G50^2*C50</f>
        <v>256</v>
      </c>
    </row>
    <row r="51" spans="1:9" x14ac:dyDescent="0.25">
      <c r="A51" s="9">
        <v>50</v>
      </c>
      <c r="B51" s="9">
        <v>16.86613515148748</v>
      </c>
      <c r="C51" s="9">
        <v>1</v>
      </c>
      <c r="D51" s="9">
        <f t="shared" si="0"/>
        <v>16.86613515148748</v>
      </c>
      <c r="E51" s="9">
        <f t="shared" si="1"/>
        <v>284.46651494824158</v>
      </c>
      <c r="F51" s="28">
        <f t="shared" si="2"/>
        <v>1.382535186162797</v>
      </c>
      <c r="G51" s="28">
        <v>17</v>
      </c>
      <c r="H51" s="28">
        <f t="shared" si="3"/>
        <v>17</v>
      </c>
      <c r="I51" s="28">
        <f>G51^2*C51</f>
        <v>289</v>
      </c>
    </row>
    <row r="52" spans="1:9" x14ac:dyDescent="0.25">
      <c r="A52" s="9">
        <v>51</v>
      </c>
      <c r="B52" s="9">
        <v>17.022910160049307</v>
      </c>
      <c r="C52" s="9">
        <v>1</v>
      </c>
      <c r="D52" s="9">
        <f t="shared" si="0"/>
        <v>17.022910160049307</v>
      </c>
      <c r="E52" s="9">
        <f t="shared" si="1"/>
        <v>289.77947031710994</v>
      </c>
      <c r="F52" s="28">
        <f t="shared" si="2"/>
        <v>1.2043417621684851</v>
      </c>
      <c r="G52" s="28">
        <v>18</v>
      </c>
      <c r="H52" s="28">
        <f t="shared" si="3"/>
        <v>18</v>
      </c>
      <c r="I52" s="28">
        <f>G52^2*C52</f>
        <v>324</v>
      </c>
    </row>
    <row r="53" spans="1:9" x14ac:dyDescent="0.25">
      <c r="A53" s="9">
        <v>52</v>
      </c>
      <c r="B53" s="9">
        <v>17.179685168611133</v>
      </c>
      <c r="C53" s="9">
        <v>1</v>
      </c>
      <c r="D53" s="9">
        <f t="shared" si="0"/>
        <v>17.179685168611133</v>
      </c>
      <c r="E53" s="9">
        <f t="shared" si="1"/>
        <v>295.14158249259737</v>
      </c>
      <c r="F53" s="28">
        <f t="shared" si="2"/>
        <v>1.0384375398289458</v>
      </c>
      <c r="G53" s="28">
        <v>19</v>
      </c>
      <c r="H53" s="28">
        <f t="shared" si="3"/>
        <v>19</v>
      </c>
      <c r="I53" s="28">
        <f>G53^2*C53</f>
        <v>361</v>
      </c>
    </row>
    <row r="54" spans="1:9" x14ac:dyDescent="0.25">
      <c r="A54" s="9">
        <v>53</v>
      </c>
      <c r="B54" s="9">
        <v>17.33646017717296</v>
      </c>
      <c r="C54" s="9">
        <v>1</v>
      </c>
      <c r="D54" s="9">
        <f t="shared" si="0"/>
        <v>17.33646017717296</v>
      </c>
      <c r="E54" s="9">
        <f t="shared" si="1"/>
        <v>300.55285147470391</v>
      </c>
      <c r="F54" s="28">
        <f t="shared" si="2"/>
        <v>0.88482251914418741</v>
      </c>
      <c r="G54" s="28">
        <v>20</v>
      </c>
      <c r="H54" s="28">
        <f t="shared" si="3"/>
        <v>20</v>
      </c>
      <c r="I54" s="28">
        <f>G54^2*C54</f>
        <v>400</v>
      </c>
    </row>
    <row r="55" spans="1:9" x14ac:dyDescent="0.25">
      <c r="A55" s="9">
        <v>54</v>
      </c>
      <c r="B55" s="9">
        <v>17.493235185734786</v>
      </c>
      <c r="C55" s="9">
        <v>1</v>
      </c>
      <c r="D55" s="9">
        <f t="shared" si="0"/>
        <v>17.493235185734786</v>
      </c>
      <c r="E55" s="9">
        <f t="shared" si="1"/>
        <v>306.01327726342953</v>
      </c>
      <c r="F55" s="28">
        <f t="shared" si="2"/>
        <v>0.74349670011420999</v>
      </c>
      <c r="G55" s="28">
        <v>21</v>
      </c>
      <c r="H55" s="28">
        <f t="shared" si="3"/>
        <v>21</v>
      </c>
      <c r="I55" s="28">
        <f>G55^2*C55</f>
        <v>441</v>
      </c>
    </row>
    <row r="56" spans="1:9" x14ac:dyDescent="0.25">
      <c r="A56" s="9">
        <v>55</v>
      </c>
      <c r="B56" s="9">
        <v>17.650010194296613</v>
      </c>
      <c r="C56" s="9">
        <v>1</v>
      </c>
      <c r="D56" s="9">
        <f t="shared" si="0"/>
        <v>17.650010194296613</v>
      </c>
      <c r="E56" s="9">
        <f t="shared" si="1"/>
        <v>311.52285985877432</v>
      </c>
      <c r="F56" s="28">
        <f t="shared" si="2"/>
        <v>0.61446008273901354</v>
      </c>
      <c r="G56" s="28">
        <v>22</v>
      </c>
      <c r="H56" s="28">
        <f t="shared" si="3"/>
        <v>22</v>
      </c>
      <c r="I56" s="28">
        <f>G56^2*C56</f>
        <v>484</v>
      </c>
    </row>
    <row r="57" spans="1:9" x14ac:dyDescent="0.25">
      <c r="A57" s="9">
        <v>56</v>
      </c>
      <c r="B57" s="9">
        <v>17.806785202858439</v>
      </c>
      <c r="C57" s="9">
        <v>1</v>
      </c>
      <c r="D57" s="9">
        <f t="shared" si="0"/>
        <v>17.806785202858439</v>
      </c>
      <c r="E57" s="9">
        <f t="shared" si="1"/>
        <v>317.08159926073824</v>
      </c>
      <c r="F57" s="28">
        <f t="shared" si="2"/>
        <v>0.49771266701860795</v>
      </c>
      <c r="G57" s="28">
        <v>23</v>
      </c>
      <c r="H57" s="28">
        <f t="shared" si="3"/>
        <v>23</v>
      </c>
      <c r="I57" s="28">
        <f>G57^2*C57</f>
        <v>529</v>
      </c>
    </row>
    <row r="58" spans="1:9" x14ac:dyDescent="0.25">
      <c r="A58" s="9">
        <v>57</v>
      </c>
      <c r="B58" s="9">
        <v>17.963560211420265</v>
      </c>
      <c r="C58" s="9">
        <v>1</v>
      </c>
      <c r="D58" s="9">
        <f t="shared" si="0"/>
        <v>17.963560211420265</v>
      </c>
      <c r="E58" s="9">
        <f t="shared" si="1"/>
        <v>322.68949546932129</v>
      </c>
      <c r="F58" s="28">
        <f t="shared" si="2"/>
        <v>0.39325445295296774</v>
      </c>
      <c r="G58" s="28">
        <v>24</v>
      </c>
      <c r="H58" s="28">
        <f t="shared" si="3"/>
        <v>24</v>
      </c>
      <c r="I58" s="28">
        <f>G58^2*C58</f>
        <v>576</v>
      </c>
    </row>
    <row r="59" spans="1:9" x14ac:dyDescent="0.25">
      <c r="A59" s="9">
        <v>58</v>
      </c>
      <c r="B59" s="9">
        <v>18.120335219982092</v>
      </c>
      <c r="C59" s="9">
        <v>1</v>
      </c>
      <c r="D59" s="9">
        <f t="shared" si="0"/>
        <v>18.120335219982092</v>
      </c>
      <c r="E59" s="9">
        <f t="shared" si="1"/>
        <v>328.34654848452345</v>
      </c>
      <c r="F59" s="28">
        <f t="shared" si="2"/>
        <v>0.30108544054211739</v>
      </c>
      <c r="G59" s="28">
        <v>25</v>
      </c>
      <c r="H59" s="28">
        <f t="shared" si="3"/>
        <v>25</v>
      </c>
      <c r="I59" s="28">
        <f>G59^2*C59</f>
        <v>625</v>
      </c>
    </row>
    <row r="60" spans="1:9" x14ac:dyDescent="0.25">
      <c r="A60" s="9">
        <v>59</v>
      </c>
      <c r="B60" s="9">
        <v>18.277110228543918</v>
      </c>
      <c r="C60" s="9">
        <v>1</v>
      </c>
      <c r="D60" s="9">
        <f t="shared" si="0"/>
        <v>18.277110228543918</v>
      </c>
      <c r="E60" s="9">
        <f t="shared" si="1"/>
        <v>334.05275830634474</v>
      </c>
      <c r="F60" s="28">
        <f t="shared" si="2"/>
        <v>0.22120562978604685</v>
      </c>
      <c r="G60" s="28">
        <v>26</v>
      </c>
      <c r="H60" s="28">
        <f t="shared" si="3"/>
        <v>26</v>
      </c>
      <c r="I60" s="28">
        <f>G60^2*C60</f>
        <v>676</v>
      </c>
    </row>
    <row r="61" spans="1:9" x14ac:dyDescent="0.25">
      <c r="A61" s="9">
        <v>60</v>
      </c>
      <c r="B61" s="9">
        <v>18.433885237105745</v>
      </c>
      <c r="C61" s="9">
        <v>1</v>
      </c>
      <c r="D61" s="9">
        <f t="shared" si="0"/>
        <v>18.433885237105745</v>
      </c>
      <c r="E61" s="9">
        <f t="shared" si="1"/>
        <v>339.8081249347851</v>
      </c>
      <c r="F61" s="28">
        <f t="shared" si="2"/>
        <v>0.15361502068475616</v>
      </c>
      <c r="G61" s="28">
        <v>27</v>
      </c>
      <c r="H61" s="28">
        <f t="shared" si="3"/>
        <v>27</v>
      </c>
      <c r="I61" s="28">
        <f>G61^2*C61</f>
        <v>729</v>
      </c>
    </row>
    <row r="62" spans="1:9" x14ac:dyDescent="0.25">
      <c r="A62" s="9">
        <v>61</v>
      </c>
      <c r="B62" s="9">
        <v>18.590660245667571</v>
      </c>
      <c r="C62" s="9">
        <v>1</v>
      </c>
      <c r="D62" s="9">
        <f t="shared" si="0"/>
        <v>18.590660245667571</v>
      </c>
      <c r="E62" s="9">
        <f t="shared" si="1"/>
        <v>345.61264836984463</v>
      </c>
      <c r="F62" s="28">
        <f t="shared" si="2"/>
        <v>9.8313613238243044E-2</v>
      </c>
      <c r="G62" s="28">
        <v>28</v>
      </c>
      <c r="H62" s="28">
        <f t="shared" si="3"/>
        <v>28</v>
      </c>
      <c r="I62" s="28">
        <f>G62^2*C62</f>
        <v>784</v>
      </c>
    </row>
    <row r="63" spans="1:9" x14ac:dyDescent="0.25">
      <c r="A63" s="9">
        <v>62</v>
      </c>
      <c r="B63" s="9">
        <v>18.747435254229398</v>
      </c>
      <c r="C63" s="9">
        <v>1</v>
      </c>
      <c r="D63" s="9">
        <f t="shared" si="0"/>
        <v>18.747435254229398</v>
      </c>
      <c r="E63" s="9">
        <f t="shared" si="1"/>
        <v>351.46632861152329</v>
      </c>
      <c r="F63" s="28">
        <f t="shared" si="2"/>
        <v>5.5301407446510881E-2</v>
      </c>
      <c r="G63" s="28">
        <v>29</v>
      </c>
      <c r="H63" s="28">
        <f t="shared" si="3"/>
        <v>29</v>
      </c>
      <c r="I63" s="28">
        <f>G63^2*C63</f>
        <v>841</v>
      </c>
    </row>
    <row r="64" spans="1:9" x14ac:dyDescent="0.25">
      <c r="A64" s="9">
        <v>63</v>
      </c>
      <c r="B64" s="9">
        <v>18.904210262791224</v>
      </c>
      <c r="C64" s="9">
        <v>1</v>
      </c>
      <c r="D64" s="9">
        <f t="shared" si="0"/>
        <v>18.904210262791224</v>
      </c>
      <c r="E64" s="9">
        <f t="shared" si="1"/>
        <v>357.36916565982102</v>
      </c>
      <c r="F64" s="28">
        <f t="shared" si="2"/>
        <v>2.4578403309560761E-2</v>
      </c>
      <c r="G64" s="28">
        <v>30</v>
      </c>
      <c r="H64" s="28">
        <f t="shared" si="3"/>
        <v>30</v>
      </c>
      <c r="I64" s="28">
        <f>G64^2*C64</f>
        <v>900</v>
      </c>
    </row>
    <row r="65" spans="1:9" x14ac:dyDescent="0.25">
      <c r="A65" s="9">
        <v>64</v>
      </c>
      <c r="B65" s="9">
        <v>19.060985271353051</v>
      </c>
      <c r="C65" s="9">
        <v>1</v>
      </c>
      <c r="D65" s="9">
        <f t="shared" si="0"/>
        <v>19.060985271353051</v>
      </c>
      <c r="E65" s="9">
        <f t="shared" si="1"/>
        <v>363.32115951473793</v>
      </c>
      <c r="F65" s="28">
        <f t="shared" si="2"/>
        <v>6.1446008273904687E-3</v>
      </c>
      <c r="G65" s="28">
        <v>31</v>
      </c>
      <c r="H65" s="28">
        <f t="shared" si="3"/>
        <v>31</v>
      </c>
      <c r="I65" s="28">
        <f>G65^2*C65</f>
        <v>961</v>
      </c>
    </row>
    <row r="66" spans="1:9" x14ac:dyDescent="0.25">
      <c r="A66" s="9">
        <v>65</v>
      </c>
      <c r="B66" s="9">
        <v>19.217760279914877</v>
      </c>
      <c r="C66" s="9">
        <v>0</v>
      </c>
      <c r="D66" s="9">
        <f t="shared" si="0"/>
        <v>0</v>
      </c>
      <c r="E66" s="9">
        <f t="shared" si="1"/>
        <v>0</v>
      </c>
      <c r="F66" s="28">
        <f t="shared" si="2"/>
        <v>0</v>
      </c>
      <c r="G66" s="28">
        <v>32</v>
      </c>
      <c r="H66" s="28">
        <f t="shared" si="3"/>
        <v>0</v>
      </c>
      <c r="I66" s="28">
        <f>G66^2*C66</f>
        <v>0</v>
      </c>
    </row>
    <row r="67" spans="1:9" x14ac:dyDescent="0.25">
      <c r="A67" s="31" t="s">
        <v>25</v>
      </c>
      <c r="B67" s="31"/>
      <c r="C67" s="29">
        <f>SUM(C2:C66)</f>
        <v>65</v>
      </c>
      <c r="D67" s="29">
        <f>SUM(D2:D66)</f>
        <v>913.02879983791286</v>
      </c>
      <c r="E67" s="29">
        <f>SUM(E2:E66)</f>
        <v>13385.752578392025</v>
      </c>
      <c r="F67" s="29">
        <f>SUM(F2:F66)</f>
        <v>574.74138299075901</v>
      </c>
      <c r="G67" s="29" t="s">
        <v>27</v>
      </c>
      <c r="H67" s="29">
        <f>SUM(H2:H66)</f>
        <v>-64</v>
      </c>
      <c r="I67" s="29">
        <f>SUM(I2:I66)</f>
        <v>22880</v>
      </c>
    </row>
    <row r="69" spans="1:9" x14ac:dyDescent="0.25">
      <c r="C69" s="29" t="s">
        <v>26</v>
      </c>
      <c r="D69" s="29">
        <f>F67/C67</f>
        <v>8.8421751229347532</v>
      </c>
      <c r="H69" s="29" t="s">
        <v>21</v>
      </c>
      <c r="I69" s="29">
        <v>4.3958163030372495</v>
      </c>
    </row>
    <row r="70" spans="1:9" x14ac:dyDescent="0.25">
      <c r="C70" s="29" t="s">
        <v>28</v>
      </c>
      <c r="D70" s="29">
        <f>D67/C67</f>
        <v>14.046596920583275</v>
      </c>
      <c r="H70" s="29" t="s">
        <v>22</v>
      </c>
      <c r="I70" s="29">
        <v>0.15677500856182539</v>
      </c>
    </row>
    <row r="71" spans="1:9" x14ac:dyDescent="0.25">
      <c r="C71" s="29" t="s">
        <v>29</v>
      </c>
      <c r="D71" s="29">
        <f>E67/C67</f>
        <v>205.93465505218501</v>
      </c>
    </row>
    <row r="72" spans="1:9" x14ac:dyDescent="0.25">
      <c r="C72" s="29" t="s">
        <v>26</v>
      </c>
      <c r="D72" s="29">
        <f>D71-D70^2</f>
        <v>8.627770002845466</v>
      </c>
    </row>
    <row r="74" spans="1:9" x14ac:dyDescent="0.25">
      <c r="C74" s="29" t="s">
        <v>30</v>
      </c>
      <c r="D74" s="29">
        <f>H67/C67</f>
        <v>-0.98461538461538467</v>
      </c>
    </row>
    <row r="75" spans="1:9" x14ac:dyDescent="0.25">
      <c r="C75" s="29" t="s">
        <v>31</v>
      </c>
      <c r="D75" s="29">
        <f>I67/C67</f>
        <v>352</v>
      </c>
    </row>
    <row r="76" spans="1:9" x14ac:dyDescent="0.25">
      <c r="C76" s="29" t="s">
        <v>32</v>
      </c>
      <c r="D76" s="29">
        <f>D75-D74</f>
        <v>352.98461538461538</v>
      </c>
    </row>
    <row r="78" spans="1:9" x14ac:dyDescent="0.25">
      <c r="C78" s="29" t="s">
        <v>33</v>
      </c>
      <c r="D78" s="29">
        <f>I70*D74+I69</f>
        <v>4.2414532176840671</v>
      </c>
    </row>
    <row r="79" spans="1:9" x14ac:dyDescent="0.25">
      <c r="C79" s="29" t="s">
        <v>26</v>
      </c>
      <c r="D79" s="29">
        <f>I70^2*D76</f>
        <v>8.6757982389931438</v>
      </c>
    </row>
    <row r="81" spans="2:11" x14ac:dyDescent="0.25">
      <c r="C81" s="32" t="s">
        <v>34</v>
      </c>
      <c r="D81" s="29">
        <f>SQRT(D79)</f>
        <v>2.9454708009065622</v>
      </c>
    </row>
    <row r="82" spans="2:11" x14ac:dyDescent="0.25">
      <c r="C82" s="29" t="s">
        <v>35</v>
      </c>
      <c r="D82" s="29">
        <f>(D81/D78)*100%</f>
        <v>0.69444849435704925</v>
      </c>
    </row>
    <row r="85" spans="2:11" x14ac:dyDescent="0.25">
      <c r="B85" s="26" t="s">
        <v>36</v>
      </c>
      <c r="C85" s="26"/>
      <c r="D85" s="26" t="s">
        <v>40</v>
      </c>
      <c r="E85" s="26"/>
      <c r="F85" s="26"/>
    </row>
    <row r="86" spans="2:11" x14ac:dyDescent="0.25">
      <c r="B86" s="26"/>
      <c r="C86" s="26"/>
      <c r="D86" s="9" t="s">
        <v>41</v>
      </c>
      <c r="E86" s="9" t="s">
        <v>42</v>
      </c>
      <c r="F86" s="9" t="s">
        <v>43</v>
      </c>
    </row>
    <row r="87" spans="2:11" x14ac:dyDescent="0.25">
      <c r="B87" s="26" t="s">
        <v>37</v>
      </c>
      <c r="C87" s="26"/>
      <c r="D87" s="9">
        <v>20</v>
      </c>
      <c r="E87" s="9">
        <v>40</v>
      </c>
      <c r="F87" s="9">
        <v>55</v>
      </c>
    </row>
    <row r="88" spans="2:11" x14ac:dyDescent="0.25">
      <c r="B88" s="26" t="s">
        <v>38</v>
      </c>
      <c r="C88" s="26"/>
      <c r="D88" s="10">
        <f>AVERAGE(B2:B21)</f>
        <v>10.673522313295395</v>
      </c>
      <c r="E88" s="10">
        <f>AVERAGE(B22:B41)</f>
        <v>13.809022484531889</v>
      </c>
      <c r="F88" s="10">
        <f>AVERAGE(A42:A66)</f>
        <v>53</v>
      </c>
    </row>
    <row r="89" spans="2:11" x14ac:dyDescent="0.25">
      <c r="B89" s="26" t="s">
        <v>39</v>
      </c>
      <c r="C89" s="26"/>
      <c r="D89" s="9">
        <f>VAR(B2:B21)</f>
        <v>0.86024411583460725</v>
      </c>
      <c r="E89" s="9">
        <f>VAR(B22:B41)</f>
        <v>0.86024411583460725</v>
      </c>
      <c r="F89" s="9">
        <f>VAR(A42:A66)</f>
        <v>54.166666666666664</v>
      </c>
    </row>
    <row r="91" spans="2:11" x14ac:dyDescent="0.25">
      <c r="B91" s="28" t="s">
        <v>44</v>
      </c>
      <c r="C91" s="28">
        <f>(1/115)*(D87*D89+E87*E89+F87*F89)</f>
        <v>26.354620118406459</v>
      </c>
    </row>
    <row r="92" spans="2:11" x14ac:dyDescent="0.25">
      <c r="B92" s="28" t="s">
        <v>45</v>
      </c>
      <c r="C92" s="28">
        <f>(1/115)*(D87*(D88-D78)^2+E87*(E88-D78)^2+F87*(F88-D78)^2)</f>
        <v>1176.0499057550664</v>
      </c>
    </row>
    <row r="93" spans="2:11" x14ac:dyDescent="0.25">
      <c r="B93" s="28" t="s">
        <v>46</v>
      </c>
      <c r="C93" s="28">
        <f>C91+C92</f>
        <v>1202.4045258734729</v>
      </c>
    </row>
    <row r="94" spans="2:11" x14ac:dyDescent="0.25">
      <c r="E94" s="30" t="s">
        <v>47</v>
      </c>
      <c r="F94" s="30"/>
      <c r="G94" s="30"/>
      <c r="H94" s="30"/>
      <c r="I94" s="30"/>
      <c r="J94" s="30"/>
      <c r="K94" s="30"/>
    </row>
  </sheetData>
  <mergeCells count="7">
    <mergeCell ref="B87:C87"/>
    <mergeCell ref="B88:C88"/>
    <mergeCell ref="B89:C89"/>
    <mergeCell ref="E94:K94"/>
    <mergeCell ref="A67:B67"/>
    <mergeCell ref="B85:C86"/>
    <mergeCell ref="D85:F8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A64" workbookViewId="0">
      <selection activeCell="B93" sqref="B93"/>
    </sheetView>
  </sheetViews>
  <sheetFormatPr defaultRowHeight="15" x14ac:dyDescent="0.25"/>
  <cols>
    <col min="1" max="1" width="6.42578125" style="29" customWidth="1"/>
    <col min="2" max="16384" width="9.140625" style="29"/>
  </cols>
  <sheetData>
    <row r="1" spans="1:7" ht="21" customHeight="1" x14ac:dyDescent="0.25">
      <c r="B1" s="29">
        <f>QUARTILE('Часть 1'!A5:A119,0)</f>
        <v>9.1841597319580597</v>
      </c>
    </row>
    <row r="2" spans="1:7" ht="25.5" customHeight="1" x14ac:dyDescent="0.25">
      <c r="B2" s="29">
        <f>QUARTILE('Часть 1'!A5:A119,4)</f>
        <v>21.18346530245617</v>
      </c>
    </row>
    <row r="4" spans="1:7" x14ac:dyDescent="0.25">
      <c r="A4" s="29" t="s">
        <v>48</v>
      </c>
      <c r="B4" s="29">
        <f>(B2-B1)/2</f>
        <v>5.9996527852490553</v>
      </c>
    </row>
    <row r="6" spans="1:7" x14ac:dyDescent="0.25">
      <c r="A6" s="29" t="s">
        <v>49</v>
      </c>
      <c r="B6" s="29">
        <f>(B4/'Часть 3'!D78)*100%</f>
        <v>1.4145276341218274</v>
      </c>
    </row>
    <row r="8" spans="1:7" x14ac:dyDescent="0.25">
      <c r="A8" s="29" t="s">
        <v>50</v>
      </c>
      <c r="B8" s="29">
        <f>AVEDEV('Часть 1'!A5:A119)</f>
        <v>1.8624858235708615</v>
      </c>
    </row>
    <row r="10" spans="1:7" x14ac:dyDescent="0.25">
      <c r="A10" s="29" t="s">
        <v>51</v>
      </c>
      <c r="B10" s="29">
        <f>(B8/'Часть 3'!D78)*100%</f>
        <v>0.43911502213569675</v>
      </c>
    </row>
    <row r="12" spans="1:7" x14ac:dyDescent="0.25">
      <c r="A12" s="29" t="s">
        <v>52</v>
      </c>
      <c r="B12" s="29">
        <f>B8/B4</f>
        <v>0.31043226837226823</v>
      </c>
    </row>
    <row r="15" spans="1:7" x14ac:dyDescent="0.25">
      <c r="A15" s="9" t="s">
        <v>4</v>
      </c>
      <c r="B15" s="9" t="s">
        <v>5</v>
      </c>
      <c r="C15" s="9" t="s">
        <v>8</v>
      </c>
      <c r="D15" s="9" t="s">
        <v>13</v>
      </c>
      <c r="E15" s="9"/>
      <c r="F15" s="9"/>
      <c r="G15" s="28"/>
    </row>
    <row r="16" spans="1:7" x14ac:dyDescent="0.25">
      <c r="A16" s="28">
        <v>1</v>
      </c>
      <c r="B16" s="28">
        <v>9.1841597319580597</v>
      </c>
      <c r="C16" s="28">
        <v>2</v>
      </c>
      <c r="D16" s="28">
        <v>18.368319463916119</v>
      </c>
      <c r="E16" s="28">
        <v>168.69757996423988</v>
      </c>
      <c r="F16" s="28">
        <v>1549.3455207863467</v>
      </c>
      <c r="G16" s="28">
        <f>B16^4*C16</f>
        <v>14229.436742895554</v>
      </c>
    </row>
    <row r="17" spans="1:7" x14ac:dyDescent="0.25">
      <c r="A17" s="28">
        <v>2</v>
      </c>
      <c r="B17" s="28">
        <v>9.3409347405198844</v>
      </c>
      <c r="C17" s="28">
        <v>1</v>
      </c>
      <c r="D17" s="28">
        <v>9.3409347405198844</v>
      </c>
      <c r="E17" s="28">
        <v>87.253061826651276</v>
      </c>
      <c r="F17" s="28">
        <v>815.02515643329627</v>
      </c>
      <c r="G17" s="28">
        <f>B17^4*C17</f>
        <v>7613.0967981254298</v>
      </c>
    </row>
    <row r="18" spans="1:7" x14ac:dyDescent="0.25">
      <c r="A18" s="28">
        <v>3</v>
      </c>
      <c r="B18" s="28">
        <v>9.4977097490817091</v>
      </c>
      <c r="C18" s="28">
        <v>1</v>
      </c>
      <c r="D18" s="28">
        <v>9.4977097490817091</v>
      </c>
      <c r="E18" s="28">
        <v>90.206490477801736</v>
      </c>
      <c r="F18" s="28">
        <v>856.75506404146392</v>
      </c>
      <c r="G18" s="28">
        <f t="shared" ref="G18:G80" si="0">B18^4*C18</f>
        <v>8137.2109243217355</v>
      </c>
    </row>
    <row r="19" spans="1:7" x14ac:dyDescent="0.25">
      <c r="A19" s="28">
        <v>4</v>
      </c>
      <c r="B19" s="28">
        <v>9.6544847576435338</v>
      </c>
      <c r="C19" s="28">
        <v>1</v>
      </c>
      <c r="D19" s="28">
        <v>9.6544847576435338</v>
      </c>
      <c r="E19" s="28">
        <v>93.20907593557132</v>
      </c>
      <c r="F19" s="28">
        <v>899.88560289401198</v>
      </c>
      <c r="G19" s="28">
        <f t="shared" si="0"/>
        <v>8687.9318367631004</v>
      </c>
    </row>
    <row r="20" spans="1:7" x14ac:dyDescent="0.25">
      <c r="A20" s="28">
        <v>5</v>
      </c>
      <c r="B20" s="28">
        <v>9.8112597662053584</v>
      </c>
      <c r="C20" s="28">
        <v>1</v>
      </c>
      <c r="D20" s="28">
        <v>9.8112597662053584</v>
      </c>
      <c r="E20" s="28">
        <v>96.260818199960028</v>
      </c>
      <c r="F20" s="28">
        <v>944.43989266727635</v>
      </c>
      <c r="G20" s="28">
        <f t="shared" si="0"/>
        <v>9266.1451205257563</v>
      </c>
    </row>
    <row r="21" spans="1:7" x14ac:dyDescent="0.25">
      <c r="A21" s="28">
        <v>6</v>
      </c>
      <c r="B21" s="28">
        <v>9.9680347747671831</v>
      </c>
      <c r="C21" s="28">
        <v>1</v>
      </c>
      <c r="D21" s="28">
        <v>9.9680347747671831</v>
      </c>
      <c r="E21" s="28">
        <v>99.361717270967844</v>
      </c>
      <c r="F21" s="28">
        <v>990.4410530375925</v>
      </c>
      <c r="G21" s="28">
        <f t="shared" si="0"/>
        <v>9872.7508590357502</v>
      </c>
    </row>
    <row r="22" spans="1:7" x14ac:dyDescent="0.25">
      <c r="A22" s="28">
        <v>7</v>
      </c>
      <c r="B22" s="28">
        <v>10.124809783329008</v>
      </c>
      <c r="C22" s="28">
        <v>1</v>
      </c>
      <c r="D22" s="28">
        <v>10.124809783329008</v>
      </c>
      <c r="E22" s="28">
        <v>102.51177314859478</v>
      </c>
      <c r="F22" s="28">
        <v>1037.9122036812964</v>
      </c>
      <c r="G22" s="28">
        <f t="shared" si="0"/>
        <v>10508.663634068958</v>
      </c>
    </row>
    <row r="23" spans="1:7" x14ac:dyDescent="0.25">
      <c r="A23" s="28">
        <v>8</v>
      </c>
      <c r="B23" s="28">
        <v>10.281584791890833</v>
      </c>
      <c r="C23" s="28">
        <v>1</v>
      </c>
      <c r="D23" s="28">
        <v>10.281584791890833</v>
      </c>
      <c r="E23" s="28">
        <v>105.71098583284085</v>
      </c>
      <c r="F23" s="28">
        <v>1086.8764642747237</v>
      </c>
      <c r="G23" s="28">
        <f t="shared" si="0"/>
        <v>11174.812525751078</v>
      </c>
    </row>
    <row r="24" spans="1:7" x14ac:dyDescent="0.25">
      <c r="A24" s="28">
        <v>9</v>
      </c>
      <c r="B24" s="28">
        <v>10.438359800452657</v>
      </c>
      <c r="C24" s="28">
        <v>1</v>
      </c>
      <c r="D24" s="28">
        <v>10.438359800452657</v>
      </c>
      <c r="E24" s="28">
        <v>108.95935532370603</v>
      </c>
      <c r="F24" s="28">
        <v>1137.3569544942102</v>
      </c>
      <c r="G24" s="28">
        <f t="shared" si="0"/>
        <v>11872.141112557627</v>
      </c>
    </row>
    <row r="25" spans="1:7" x14ac:dyDescent="0.25">
      <c r="A25" s="28">
        <v>10</v>
      </c>
      <c r="B25" s="28">
        <v>10.595134809014482</v>
      </c>
      <c r="C25" s="28">
        <v>1</v>
      </c>
      <c r="D25" s="28">
        <v>10.595134809014482</v>
      </c>
      <c r="E25" s="28">
        <v>112.25688162119035</v>
      </c>
      <c r="F25" s="28">
        <v>1189.3767940160919</v>
      </c>
      <c r="G25" s="28">
        <f t="shared" si="0"/>
        <v>12601.607471313942</v>
      </c>
    </row>
    <row r="26" spans="1:7" x14ac:dyDescent="0.25">
      <c r="A26" s="28">
        <v>11</v>
      </c>
      <c r="B26" s="28">
        <v>10.751909817576307</v>
      </c>
      <c r="C26" s="28">
        <v>1</v>
      </c>
      <c r="D26" s="28">
        <v>10.751909817576307</v>
      </c>
      <c r="E26" s="28">
        <v>115.60356472529377</v>
      </c>
      <c r="F26" s="28">
        <v>1242.959102516704</v>
      </c>
      <c r="G26" s="28">
        <f t="shared" si="0"/>
        <v>13364.184177195184</v>
      </c>
    </row>
    <row r="27" spans="1:7" x14ac:dyDescent="0.25">
      <c r="A27" s="28">
        <v>12</v>
      </c>
      <c r="B27" s="28">
        <v>10.908684826138131</v>
      </c>
      <c r="C27" s="28">
        <v>1</v>
      </c>
      <c r="D27" s="28">
        <v>10.908684826138131</v>
      </c>
      <c r="E27" s="28">
        <v>118.99940463601631</v>
      </c>
      <c r="F27" s="28">
        <v>1298.1269996723827</v>
      </c>
      <c r="G27" s="28">
        <f t="shared" si="0"/>
        <v>14160.85830372634</v>
      </c>
    </row>
    <row r="28" spans="1:7" x14ac:dyDescent="0.25">
      <c r="A28" s="28">
        <v>13</v>
      </c>
      <c r="B28" s="28">
        <v>11.065459834699956</v>
      </c>
      <c r="C28" s="28">
        <v>1</v>
      </c>
      <c r="D28" s="28">
        <v>11.065459834699956</v>
      </c>
      <c r="E28" s="28">
        <v>122.44440135335797</v>
      </c>
      <c r="F28" s="28">
        <v>1354.9036051594635</v>
      </c>
      <c r="G28" s="28">
        <f t="shared" si="0"/>
        <v>14992.631422782213</v>
      </c>
    </row>
    <row r="29" spans="1:7" x14ac:dyDescent="0.25">
      <c r="A29" s="28">
        <v>14</v>
      </c>
      <c r="B29" s="28">
        <v>11.222234843261781</v>
      </c>
      <c r="C29" s="28">
        <v>1</v>
      </c>
      <c r="D29" s="28">
        <v>11.222234843261781</v>
      </c>
      <c r="E29" s="28">
        <v>125.93855487731877</v>
      </c>
      <c r="F29" s="28">
        <v>1413.3120386542826</v>
      </c>
      <c r="G29" s="28">
        <f t="shared" si="0"/>
        <v>15860.519604587431</v>
      </c>
    </row>
    <row r="30" spans="1:7" x14ac:dyDescent="0.25">
      <c r="A30" s="28">
        <v>15</v>
      </c>
      <c r="B30" s="28">
        <v>11.379009851823605</v>
      </c>
      <c r="C30" s="28">
        <v>1</v>
      </c>
      <c r="D30" s="28">
        <v>11.379009851823605</v>
      </c>
      <c r="E30" s="28">
        <v>129.48186520789866</v>
      </c>
      <c r="F30" s="28">
        <v>1473.3754198331751</v>
      </c>
      <c r="G30" s="28">
        <f t="shared" si="0"/>
        <v>16765.553417716437</v>
      </c>
    </row>
    <row r="31" spans="1:7" x14ac:dyDescent="0.25">
      <c r="A31" s="28">
        <v>16</v>
      </c>
      <c r="B31" s="28">
        <v>11.53578486038543</v>
      </c>
      <c r="C31" s="28">
        <v>1</v>
      </c>
      <c r="D31" s="28">
        <v>11.53578486038543</v>
      </c>
      <c r="E31" s="28">
        <v>133.0743323450977</v>
      </c>
      <c r="F31" s="28">
        <v>1535.1168683724773</v>
      </c>
      <c r="G31" s="28">
        <f t="shared" si="0"/>
        <v>17708.777929093518</v>
      </c>
    </row>
    <row r="32" spans="1:7" x14ac:dyDescent="0.25">
      <c r="A32" s="28">
        <v>17</v>
      </c>
      <c r="B32" s="28">
        <v>11.692559868947255</v>
      </c>
      <c r="C32" s="28">
        <v>1</v>
      </c>
      <c r="D32" s="28">
        <v>11.692559868947255</v>
      </c>
      <c r="E32" s="28">
        <v>136.71595628891583</v>
      </c>
      <c r="F32" s="28">
        <v>1598.5595039485243</v>
      </c>
      <c r="G32" s="28">
        <f t="shared" si="0"/>
        <v>18691.252703992745</v>
      </c>
    </row>
    <row r="33" spans="1:7" x14ac:dyDescent="0.25">
      <c r="A33" s="28">
        <v>18</v>
      </c>
      <c r="B33" s="28">
        <v>11.849334877509079</v>
      </c>
      <c r="C33" s="28">
        <v>1</v>
      </c>
      <c r="D33" s="28">
        <v>11.849334877509079</v>
      </c>
      <c r="E33" s="28">
        <v>140.40673703935312</v>
      </c>
      <c r="F33" s="28">
        <v>1663.7264462376529</v>
      </c>
      <c r="G33" s="28">
        <f t="shared" si="0"/>
        <v>19714.051806038056</v>
      </c>
    </row>
    <row r="34" spans="1:7" x14ac:dyDescent="0.25">
      <c r="A34" s="28">
        <v>19</v>
      </c>
      <c r="B34" s="28">
        <v>12.006109886070904</v>
      </c>
      <c r="C34" s="28">
        <v>1</v>
      </c>
      <c r="D34" s="28">
        <v>12.006109886070904</v>
      </c>
      <c r="E34" s="28">
        <v>144.1466745964095</v>
      </c>
      <c r="F34" s="28">
        <v>1730.6408149161978</v>
      </c>
      <c r="G34" s="28">
        <f t="shared" si="0"/>
        <v>20778.263797203166</v>
      </c>
    </row>
    <row r="35" spans="1:7" x14ac:dyDescent="0.25">
      <c r="A35" s="28">
        <v>20</v>
      </c>
      <c r="B35" s="28">
        <v>12.162884894632729</v>
      </c>
      <c r="C35" s="28">
        <v>1</v>
      </c>
      <c r="D35" s="28">
        <v>12.162884894632729</v>
      </c>
      <c r="E35" s="28">
        <v>147.935768960085</v>
      </c>
      <c r="F35" s="28">
        <v>1799.3257296604952</v>
      </c>
      <c r="G35" s="28">
        <f t="shared" si="0"/>
        <v>21884.991737811648</v>
      </c>
    </row>
    <row r="36" spans="1:7" x14ac:dyDescent="0.25">
      <c r="A36" s="28">
        <v>21</v>
      </c>
      <c r="B36" s="28">
        <v>12.319659903194554</v>
      </c>
      <c r="C36" s="28">
        <v>1</v>
      </c>
      <c r="D36" s="28">
        <v>12.319659903194554</v>
      </c>
      <c r="E36" s="28">
        <v>151.77402013037963</v>
      </c>
      <c r="F36" s="28">
        <v>1869.8043101468809</v>
      </c>
      <c r="G36" s="28">
        <f t="shared" si="0"/>
        <v>23035.353186536879</v>
      </c>
    </row>
    <row r="37" spans="1:7" x14ac:dyDescent="0.25">
      <c r="A37" s="28">
        <v>22</v>
      </c>
      <c r="B37" s="28">
        <v>12.476434911756378</v>
      </c>
      <c r="C37" s="28">
        <v>1</v>
      </c>
      <c r="D37" s="28">
        <v>12.476434911756378</v>
      </c>
      <c r="E37" s="28">
        <v>155.66142810729337</v>
      </c>
      <c r="F37" s="28">
        <v>1942.0996760516907</v>
      </c>
      <c r="G37" s="28">
        <f t="shared" si="0"/>
        <v>24230.480200402064</v>
      </c>
    </row>
    <row r="38" spans="1:7" x14ac:dyDescent="0.25">
      <c r="A38" s="28">
        <v>23</v>
      </c>
      <c r="B38" s="28">
        <v>12.633209920318203</v>
      </c>
      <c r="C38" s="28">
        <v>1</v>
      </c>
      <c r="D38" s="28">
        <v>12.633209920318203</v>
      </c>
      <c r="E38" s="28">
        <v>159.59799289082625</v>
      </c>
      <c r="F38" s="28">
        <v>2016.2349470512602</v>
      </c>
      <c r="G38" s="28">
        <f t="shared" si="0"/>
        <v>25471.519334780227</v>
      </c>
    </row>
    <row r="39" spans="1:7" x14ac:dyDescent="0.25">
      <c r="A39" s="28">
        <v>24</v>
      </c>
      <c r="B39" s="28">
        <v>12.789984928880028</v>
      </c>
      <c r="C39" s="28">
        <v>1</v>
      </c>
      <c r="D39" s="28">
        <v>12.789984928880028</v>
      </c>
      <c r="E39" s="28">
        <v>163.58371448097824</v>
      </c>
      <c r="F39" s="28">
        <v>2092.2332428219252</v>
      </c>
      <c r="G39" s="28">
        <f t="shared" si="0"/>
        <v>26759.631643394212</v>
      </c>
    </row>
    <row r="40" spans="1:7" x14ac:dyDescent="0.25">
      <c r="A40" s="28">
        <v>25</v>
      </c>
      <c r="B40" s="28">
        <v>12.946759937441852</v>
      </c>
      <c r="C40" s="28">
        <v>1</v>
      </c>
      <c r="D40" s="28">
        <v>12.946759937441852</v>
      </c>
      <c r="E40" s="28">
        <v>167.61859287774936</v>
      </c>
      <c r="F40" s="28">
        <v>2170.1176830400218</v>
      </c>
      <c r="G40" s="28">
        <f t="shared" si="0"/>
        <v>28095.992678316688</v>
      </c>
    </row>
    <row r="41" spans="1:7" x14ac:dyDescent="0.25">
      <c r="A41" s="28">
        <v>26</v>
      </c>
      <c r="B41" s="28">
        <v>13.103534946003677</v>
      </c>
      <c r="C41" s="28">
        <v>1</v>
      </c>
      <c r="D41" s="28">
        <v>13.103534946003677</v>
      </c>
      <c r="E41" s="28">
        <v>171.70262808113958</v>
      </c>
      <c r="F41" s="28">
        <v>2249.9113873818847</v>
      </c>
      <c r="G41" s="28">
        <f t="shared" si="0"/>
        <v>29481.792489970143</v>
      </c>
    </row>
    <row r="42" spans="1:7" x14ac:dyDescent="0.25">
      <c r="A42" s="28">
        <v>27</v>
      </c>
      <c r="B42" s="28">
        <v>13.260309954565502</v>
      </c>
      <c r="C42" s="28">
        <v>1</v>
      </c>
      <c r="D42" s="28">
        <v>13.260309954565502</v>
      </c>
      <c r="E42" s="28">
        <v>175.83582009114895</v>
      </c>
      <c r="F42" s="28">
        <v>2331.6374755238512</v>
      </c>
      <c r="G42" s="28">
        <f t="shared" si="0"/>
        <v>30918.235627126898</v>
      </c>
    </row>
    <row r="43" spans="1:7" x14ac:dyDescent="0.25">
      <c r="A43" s="28">
        <v>28</v>
      </c>
      <c r="B43" s="28">
        <v>13.417084963127326</v>
      </c>
      <c r="C43" s="28">
        <v>1</v>
      </c>
      <c r="D43" s="28">
        <v>13.417084963127326</v>
      </c>
      <c r="E43" s="28">
        <v>180.01816890777741</v>
      </c>
      <c r="F43" s="28">
        <v>2415.3190671422553</v>
      </c>
      <c r="G43" s="28">
        <f t="shared" si="0"/>
        <v>32406.541136909076</v>
      </c>
    </row>
    <row r="44" spans="1:7" x14ac:dyDescent="0.25">
      <c r="A44" s="28">
        <v>29</v>
      </c>
      <c r="B44" s="28">
        <v>13.573859971689151</v>
      </c>
      <c r="C44" s="28">
        <v>1</v>
      </c>
      <c r="D44" s="28">
        <v>13.573859971689151</v>
      </c>
      <c r="E44" s="28">
        <v>184.24967453102499</v>
      </c>
      <c r="F44" s="28">
        <v>2500.9792819134341</v>
      </c>
      <c r="G44" s="28">
        <f t="shared" si="0"/>
        <v>33947.942564788638</v>
      </c>
    </row>
    <row r="45" spans="1:7" x14ac:dyDescent="0.25">
      <c r="A45" s="28">
        <v>30</v>
      </c>
      <c r="B45" s="28">
        <v>13.730634980250976</v>
      </c>
      <c r="C45" s="28">
        <v>1</v>
      </c>
      <c r="D45" s="28">
        <v>13.730634980250976</v>
      </c>
      <c r="E45" s="28">
        <v>188.5303369608917</v>
      </c>
      <c r="F45" s="28">
        <v>2588.6412395137231</v>
      </c>
      <c r="G45" s="28">
        <f t="shared" si="0"/>
        <v>35543.687954587367</v>
      </c>
    </row>
    <row r="46" spans="1:7" x14ac:dyDescent="0.25">
      <c r="A46" s="28">
        <v>31</v>
      </c>
      <c r="B46" s="28">
        <v>13.8874099888128</v>
      </c>
      <c r="C46" s="28">
        <v>1</v>
      </c>
      <c r="D46" s="28">
        <v>13.8874099888128</v>
      </c>
      <c r="E46" s="28">
        <v>192.86015619737753</v>
      </c>
      <c r="F46" s="28">
        <v>2678.3280596194577</v>
      </c>
      <c r="G46" s="28">
        <f t="shared" si="0"/>
        <v>37195.039848476859</v>
      </c>
    </row>
    <row r="47" spans="1:7" x14ac:dyDescent="0.25">
      <c r="A47" s="28">
        <v>32</v>
      </c>
      <c r="B47" s="28">
        <v>14.044184997374625</v>
      </c>
      <c r="C47" s="28">
        <v>1</v>
      </c>
      <c r="D47" s="28">
        <v>14.044184997374625</v>
      </c>
      <c r="E47" s="28">
        <v>197.23913224048249</v>
      </c>
      <c r="F47" s="28">
        <v>2770.0628619069739</v>
      </c>
      <c r="G47" s="28">
        <f t="shared" si="0"/>
        <v>38903.27528697854</v>
      </c>
    </row>
    <row r="48" spans="1:7" x14ac:dyDescent="0.25">
      <c r="A48" s="28">
        <v>33</v>
      </c>
      <c r="B48" s="28">
        <v>14.20096000593645</v>
      </c>
      <c r="C48" s="28">
        <v>1</v>
      </c>
      <c r="D48" s="28">
        <v>14.20096000593645</v>
      </c>
      <c r="E48" s="28">
        <v>201.66726509020657</v>
      </c>
      <c r="F48" s="28">
        <v>2863.8687660526075</v>
      </c>
      <c r="G48" s="28">
        <f t="shared" si="0"/>
        <v>40669.685808963652</v>
      </c>
    </row>
    <row r="49" spans="1:7" x14ac:dyDescent="0.25">
      <c r="A49" s="28">
        <v>34</v>
      </c>
      <c r="B49" s="28">
        <v>14.357735014498274</v>
      </c>
      <c r="C49" s="28">
        <v>1</v>
      </c>
      <c r="D49" s="28">
        <v>14.357735014498274</v>
      </c>
      <c r="E49" s="28">
        <v>206.14455474654977</v>
      </c>
      <c r="F49" s="28">
        <v>2959.7688917326941</v>
      </c>
      <c r="G49" s="28">
        <f t="shared" si="0"/>
        <v>42495.577451653255</v>
      </c>
    </row>
    <row r="50" spans="1:7" x14ac:dyDescent="0.25">
      <c r="A50" s="28">
        <v>35</v>
      </c>
      <c r="B50" s="28">
        <v>14.514510023060099</v>
      </c>
      <c r="C50" s="28">
        <v>1</v>
      </c>
      <c r="D50" s="28">
        <v>14.514510023060099</v>
      </c>
      <c r="E50" s="28">
        <v>210.67100120951207</v>
      </c>
      <c r="F50" s="28">
        <v>3057.7863586235694</v>
      </c>
      <c r="G50" s="28">
        <f t="shared" si="0"/>
        <v>44382.270750618234</v>
      </c>
    </row>
    <row r="51" spans="1:7" x14ac:dyDescent="0.25">
      <c r="A51" s="28">
        <v>36</v>
      </c>
      <c r="B51" s="28">
        <v>14.671285031621924</v>
      </c>
      <c r="C51" s="28">
        <v>1</v>
      </c>
      <c r="D51" s="28">
        <v>14.671285031621924</v>
      </c>
      <c r="E51" s="28">
        <v>215.24660447909352</v>
      </c>
      <c r="F51" s="28">
        <v>3157.9442864015691</v>
      </c>
      <c r="G51" s="28">
        <f t="shared" si="0"/>
        <v>46331.100739779322</v>
      </c>
    </row>
    <row r="52" spans="1:7" x14ac:dyDescent="0.25">
      <c r="A52" s="28">
        <v>37</v>
      </c>
      <c r="B52" s="28">
        <v>14.828060040183749</v>
      </c>
      <c r="C52" s="28">
        <v>1</v>
      </c>
      <c r="D52" s="28">
        <v>14.828060040183749</v>
      </c>
      <c r="E52" s="28">
        <v>219.87136455529406</v>
      </c>
      <c r="F52" s="28">
        <v>3260.2657947430293</v>
      </c>
      <c r="G52" s="28">
        <f t="shared" si="0"/>
        <v>48343.416951407024</v>
      </c>
    </row>
    <row r="53" spans="1:7" x14ac:dyDescent="0.25">
      <c r="A53" s="28">
        <v>38</v>
      </c>
      <c r="B53" s="28">
        <v>14.984835048745573</v>
      </c>
      <c r="C53" s="28">
        <v>1</v>
      </c>
      <c r="D53" s="28">
        <v>14.984835048745573</v>
      </c>
      <c r="E53" s="28">
        <v>224.54528143811373</v>
      </c>
      <c r="F53" s="28">
        <v>3364.7740033242853</v>
      </c>
      <c r="G53" s="28">
        <f t="shared" si="0"/>
        <v>50420.583416121706</v>
      </c>
    </row>
    <row r="54" spans="1:7" x14ac:dyDescent="0.25">
      <c r="A54" s="28">
        <v>39</v>
      </c>
      <c r="B54" s="28">
        <v>15.141610057307398</v>
      </c>
      <c r="C54" s="28">
        <v>1</v>
      </c>
      <c r="D54" s="28">
        <v>15.141610057307398</v>
      </c>
      <c r="E54" s="28">
        <v>229.26835512755255</v>
      </c>
      <c r="F54" s="28">
        <v>3471.4920318216737</v>
      </c>
      <c r="G54" s="28">
        <f t="shared" si="0"/>
        <v>52563.978662893554</v>
      </c>
    </row>
    <row r="55" spans="1:7" x14ac:dyDescent="0.25">
      <c r="A55" s="28">
        <v>40</v>
      </c>
      <c r="B55" s="28">
        <v>15.298385065869223</v>
      </c>
      <c r="C55" s="28">
        <v>1</v>
      </c>
      <c r="D55" s="28">
        <v>15.298385065869223</v>
      </c>
      <c r="E55" s="28">
        <v>234.04058562361047</v>
      </c>
      <c r="F55" s="28">
        <v>3580.4429999115296</v>
      </c>
      <c r="G55" s="28">
        <f t="shared" si="0"/>
        <v>54774.995719042541</v>
      </c>
    </row>
    <row r="56" spans="1:7" x14ac:dyDescent="0.25">
      <c r="A56" s="28">
        <v>41</v>
      </c>
      <c r="B56" s="28">
        <v>15.455160074431047</v>
      </c>
      <c r="C56" s="28">
        <v>1</v>
      </c>
      <c r="D56" s="28">
        <v>15.455160074431047</v>
      </c>
      <c r="E56" s="28">
        <v>238.86197292628751</v>
      </c>
      <c r="F56" s="28">
        <v>3691.6500272701883</v>
      </c>
      <c r="G56" s="28">
        <f t="shared" si="0"/>
        <v>57055.042110238508</v>
      </c>
    </row>
    <row r="57" spans="1:7" x14ac:dyDescent="0.25">
      <c r="A57" s="28">
        <v>42</v>
      </c>
      <c r="B57" s="28">
        <v>15.611935082992872</v>
      </c>
      <c r="C57" s="28">
        <v>1</v>
      </c>
      <c r="D57" s="28">
        <v>15.611935082992872</v>
      </c>
      <c r="E57" s="28">
        <v>243.73251703558364</v>
      </c>
      <c r="F57" s="28">
        <v>3805.1362335739859</v>
      </c>
      <c r="G57" s="28">
        <f t="shared" si="0"/>
        <v>59405.539860501071</v>
      </c>
    </row>
    <row r="58" spans="1:7" x14ac:dyDescent="0.25">
      <c r="A58" s="28">
        <v>43</v>
      </c>
      <c r="B58" s="28">
        <v>15.768710091554697</v>
      </c>
      <c r="C58" s="28">
        <v>1</v>
      </c>
      <c r="D58" s="28">
        <v>15.768710091554697</v>
      </c>
      <c r="E58" s="28">
        <v>248.65221795149893</v>
      </c>
      <c r="F58" s="28">
        <v>3920.9247384992591</v>
      </c>
      <c r="G58" s="28">
        <f t="shared" si="0"/>
        <v>61827.925492199727</v>
      </c>
    </row>
    <row r="59" spans="1:7" x14ac:dyDescent="0.25">
      <c r="A59" s="28">
        <v>44</v>
      </c>
      <c r="B59" s="28">
        <v>15.925485100116521</v>
      </c>
      <c r="C59" s="28">
        <v>1</v>
      </c>
      <c r="D59" s="28">
        <v>15.925485100116521</v>
      </c>
      <c r="E59" s="28">
        <v>253.62107567403334</v>
      </c>
      <c r="F59" s="28">
        <v>4039.0386617223426</v>
      </c>
      <c r="G59" s="28">
        <f t="shared" si="0"/>
        <v>64323.650026053743</v>
      </c>
    </row>
    <row r="60" spans="1:7" x14ac:dyDescent="0.25">
      <c r="A60" s="28">
        <v>45</v>
      </c>
      <c r="B60" s="28">
        <v>16.082260108678348</v>
      </c>
      <c r="C60" s="28">
        <v>1</v>
      </c>
      <c r="D60" s="28">
        <v>16.082260108678348</v>
      </c>
      <c r="E60" s="28">
        <v>258.63909020318692</v>
      </c>
      <c r="F60" s="28">
        <v>4159.5011229195743</v>
      </c>
      <c r="G60" s="28">
        <f t="shared" si="0"/>
        <v>66894.178981132267</v>
      </c>
    </row>
    <row r="61" spans="1:7" x14ac:dyDescent="0.25">
      <c r="A61" s="28">
        <v>46</v>
      </c>
      <c r="B61" s="28">
        <v>16.239035117240174</v>
      </c>
      <c r="C61" s="28">
        <v>1</v>
      </c>
      <c r="D61" s="28">
        <v>16.239035117240174</v>
      </c>
      <c r="E61" s="28">
        <v>263.70626153895961</v>
      </c>
      <c r="F61" s="28">
        <v>4282.3352417672868</v>
      </c>
      <c r="G61" s="28">
        <f t="shared" si="0"/>
        <v>69540.992374854162</v>
      </c>
    </row>
    <row r="62" spans="1:7" x14ac:dyDescent="0.25">
      <c r="A62" s="28">
        <v>47</v>
      </c>
      <c r="B62" s="28">
        <v>16.395810125802001</v>
      </c>
      <c r="C62" s="28">
        <v>1</v>
      </c>
      <c r="D62" s="28">
        <v>16.395810125802001</v>
      </c>
      <c r="E62" s="28">
        <v>268.82258968135142</v>
      </c>
      <c r="F62" s="28">
        <v>4407.5641379418184</v>
      </c>
      <c r="G62" s="28">
        <f t="shared" si="0"/>
        <v>72265.58472298822</v>
      </c>
    </row>
    <row r="63" spans="1:7" x14ac:dyDescent="0.25">
      <c r="A63" s="28">
        <v>48</v>
      </c>
      <c r="B63" s="28">
        <v>16.552585134363827</v>
      </c>
      <c r="C63" s="28">
        <v>1</v>
      </c>
      <c r="D63" s="28">
        <v>16.552585134363827</v>
      </c>
      <c r="E63" s="28">
        <v>273.98807463036235</v>
      </c>
      <c r="F63" s="28">
        <v>4535.2109311195027</v>
      </c>
      <c r="G63" s="28">
        <f t="shared" si="0"/>
        <v>75069.465039653005</v>
      </c>
    </row>
    <row r="64" spans="1:7" x14ac:dyDescent="0.25">
      <c r="A64" s="28">
        <v>49</v>
      </c>
      <c r="B64" s="28">
        <v>16.709360142925654</v>
      </c>
      <c r="C64" s="28">
        <v>1</v>
      </c>
      <c r="D64" s="28">
        <v>16.709360142925654</v>
      </c>
      <c r="E64" s="28">
        <v>279.2027163859924</v>
      </c>
      <c r="F64" s="28">
        <v>4665.2987409766765</v>
      </c>
      <c r="G64" s="28">
        <f t="shared" si="0"/>
        <v>77954.156837316914</v>
      </c>
    </row>
    <row r="65" spans="1:7" x14ac:dyDescent="0.25">
      <c r="A65" s="28">
        <v>50</v>
      </c>
      <c r="B65" s="28">
        <v>16.86613515148748</v>
      </c>
      <c r="C65" s="28">
        <v>1</v>
      </c>
      <c r="D65" s="28">
        <v>16.86613515148748</v>
      </c>
      <c r="E65" s="28">
        <v>284.46651494824158</v>
      </c>
      <c r="F65" s="28">
        <v>4797.8506871896761</v>
      </c>
      <c r="G65" s="28">
        <f t="shared" si="0"/>
        <v>80921.198126798146</v>
      </c>
    </row>
    <row r="66" spans="1:7" x14ac:dyDescent="0.25">
      <c r="A66" s="28">
        <v>51</v>
      </c>
      <c r="B66" s="28">
        <v>17.022910160049307</v>
      </c>
      <c r="C66" s="28">
        <v>1</v>
      </c>
      <c r="D66" s="28">
        <v>17.022910160049307</v>
      </c>
      <c r="E66" s="28">
        <v>289.77947031710994</v>
      </c>
      <c r="F66" s="28">
        <v>4932.8898894348376</v>
      </c>
      <c r="G66" s="28">
        <f t="shared" si="0"/>
        <v>83972.141417264807</v>
      </c>
    </row>
    <row r="67" spans="1:7" x14ac:dyDescent="0.25">
      <c r="A67" s="28">
        <v>52</v>
      </c>
      <c r="B67" s="28">
        <v>17.179685168611133</v>
      </c>
      <c r="C67" s="28">
        <v>1</v>
      </c>
      <c r="D67" s="28">
        <v>17.179685168611133</v>
      </c>
      <c r="E67" s="28">
        <v>295.14158249259737</v>
      </c>
      <c r="F67" s="28">
        <v>5070.4394673884944</v>
      </c>
      <c r="G67" s="28">
        <f t="shared" si="0"/>
        <v>87108.553716234659</v>
      </c>
    </row>
    <row r="68" spans="1:7" x14ac:dyDescent="0.25">
      <c r="A68" s="28">
        <v>53</v>
      </c>
      <c r="B68" s="28">
        <v>17.33646017717296</v>
      </c>
      <c r="C68" s="28">
        <v>1</v>
      </c>
      <c r="D68" s="28">
        <v>17.33646017717296</v>
      </c>
      <c r="E68" s="28">
        <v>300.55285147470391</v>
      </c>
      <c r="F68" s="28">
        <v>5210.5225407269836</v>
      </c>
      <c r="G68" s="28">
        <f t="shared" si="0"/>
        <v>90332.016529575427</v>
      </c>
    </row>
    <row r="69" spans="1:7" x14ac:dyDescent="0.25">
      <c r="A69" s="28">
        <v>54</v>
      </c>
      <c r="B69" s="28">
        <v>17.493235185734786</v>
      </c>
      <c r="C69" s="28">
        <v>1</v>
      </c>
      <c r="D69" s="28">
        <v>17.493235185734786</v>
      </c>
      <c r="E69" s="28">
        <v>306.01327726342953</v>
      </c>
      <c r="F69" s="28">
        <v>5353.1622291266403</v>
      </c>
      <c r="G69" s="28">
        <f t="shared" si="0"/>
        <v>93644.125861504595</v>
      </c>
    </row>
    <row r="70" spans="1:7" x14ac:dyDescent="0.25">
      <c r="A70" s="28">
        <v>55</v>
      </c>
      <c r="B70" s="28">
        <v>17.650010194296613</v>
      </c>
      <c r="C70" s="28">
        <v>1</v>
      </c>
      <c r="D70" s="28">
        <v>17.650010194296613</v>
      </c>
      <c r="E70" s="28">
        <v>311.52285985877432</v>
      </c>
      <c r="F70" s="28">
        <v>5498.3816522638017</v>
      </c>
      <c r="G70" s="28">
        <f t="shared" si="0"/>
        <v>97046.492214589554</v>
      </c>
    </row>
    <row r="71" spans="1:7" x14ac:dyDescent="0.25">
      <c r="A71" s="28">
        <v>56</v>
      </c>
      <c r="B71" s="28">
        <v>17.806785202858439</v>
      </c>
      <c r="C71" s="28">
        <v>1</v>
      </c>
      <c r="D71" s="28">
        <v>17.806785202858439</v>
      </c>
      <c r="E71" s="28">
        <v>317.08159926073824</v>
      </c>
      <c r="F71" s="28">
        <v>5646.2039298148029</v>
      </c>
      <c r="G71" s="28">
        <f t="shared" si="0"/>
        <v>100540.74058974739</v>
      </c>
    </row>
    <row r="72" spans="1:7" x14ac:dyDescent="0.25">
      <c r="A72" s="28">
        <v>57</v>
      </c>
      <c r="B72" s="28">
        <v>17.963560211420265</v>
      </c>
      <c r="C72" s="28">
        <v>1</v>
      </c>
      <c r="D72" s="28">
        <v>17.963560211420265</v>
      </c>
      <c r="E72" s="28">
        <v>322.68949546932129</v>
      </c>
      <c r="F72" s="28">
        <v>5796.6521814559801</v>
      </c>
      <c r="G72" s="28">
        <f t="shared" si="0"/>
        <v>104128.51048624513</v>
      </c>
    </row>
    <row r="73" spans="1:7" x14ac:dyDescent="0.25">
      <c r="A73" s="28">
        <v>58</v>
      </c>
      <c r="B73" s="28">
        <v>18.120335219982092</v>
      </c>
      <c r="C73" s="28">
        <v>1</v>
      </c>
      <c r="D73" s="28">
        <v>18.120335219982092</v>
      </c>
      <c r="E73" s="28">
        <v>328.34654848452345</v>
      </c>
      <c r="F73" s="28">
        <v>5949.7495268636676</v>
      </c>
      <c r="G73" s="28">
        <f t="shared" si="0"/>
        <v>107811.4559016995</v>
      </c>
    </row>
    <row r="74" spans="1:7" x14ac:dyDescent="0.25">
      <c r="A74" s="28">
        <v>59</v>
      </c>
      <c r="B74" s="28">
        <v>18.277110228543918</v>
      </c>
      <c r="C74" s="28">
        <v>1</v>
      </c>
      <c r="D74" s="28">
        <v>18.277110228543918</v>
      </c>
      <c r="E74" s="28">
        <v>334.05275830634474</v>
      </c>
      <c r="F74" s="28">
        <v>6105.5190857142024</v>
      </c>
      <c r="G74" s="28">
        <f t="shared" si="0"/>
        <v>111591.24533207717</v>
      </c>
    </row>
    <row r="75" spans="1:7" x14ac:dyDescent="0.25">
      <c r="A75" s="28">
        <v>60</v>
      </c>
      <c r="B75" s="28">
        <v>18.433885237105745</v>
      </c>
      <c r="C75" s="28">
        <v>1</v>
      </c>
      <c r="D75" s="28">
        <v>18.433885237105745</v>
      </c>
      <c r="E75" s="28">
        <v>339.8081249347851</v>
      </c>
      <c r="F75" s="28">
        <v>6263.9839776839199</v>
      </c>
      <c r="G75" s="28">
        <f t="shared" si="0"/>
        <v>115469.56177169451</v>
      </c>
    </row>
    <row r="76" spans="1:7" x14ac:dyDescent="0.25">
      <c r="A76" s="28">
        <v>61</v>
      </c>
      <c r="B76" s="28">
        <v>18.590660245667571</v>
      </c>
      <c r="C76" s="28">
        <v>1</v>
      </c>
      <c r="D76" s="28">
        <v>18.590660245667571</v>
      </c>
      <c r="E76" s="28">
        <v>345.61264836984463</v>
      </c>
      <c r="F76" s="28">
        <v>6425.167322449156</v>
      </c>
      <c r="G76" s="28">
        <f t="shared" si="0"/>
        <v>119448.10271321787</v>
      </c>
    </row>
    <row r="77" spans="1:7" x14ac:dyDescent="0.25">
      <c r="A77" s="28">
        <v>62</v>
      </c>
      <c r="B77" s="28">
        <v>18.747435254229398</v>
      </c>
      <c r="C77" s="28">
        <v>1</v>
      </c>
      <c r="D77" s="28">
        <v>18.747435254229398</v>
      </c>
      <c r="E77" s="28">
        <v>351.46632861152329</v>
      </c>
      <c r="F77" s="28">
        <v>6589.0922396862461</v>
      </c>
      <c r="G77" s="28">
        <f t="shared" si="0"/>
        <v>123528.58014766328</v>
      </c>
    </row>
    <row r="78" spans="1:7" x14ac:dyDescent="0.25">
      <c r="A78" s="28">
        <v>63</v>
      </c>
      <c r="B78" s="28">
        <v>18.904210262791224</v>
      </c>
      <c r="C78" s="28">
        <v>1</v>
      </c>
      <c r="D78" s="28">
        <v>18.904210262791224</v>
      </c>
      <c r="E78" s="28">
        <v>357.36916565982102</v>
      </c>
      <c r="F78" s="28">
        <v>6755.7818490715254</v>
      </c>
      <c r="G78" s="28">
        <f t="shared" si="0"/>
        <v>127712.7205643966</v>
      </c>
    </row>
    <row r="79" spans="1:7" x14ac:dyDescent="0.25">
      <c r="A79" s="28">
        <v>64</v>
      </c>
      <c r="B79" s="28">
        <v>19.060985271353051</v>
      </c>
      <c r="C79" s="28">
        <v>1</v>
      </c>
      <c r="D79" s="28">
        <v>19.060985271353051</v>
      </c>
      <c r="E79" s="28">
        <v>363.32115951473793</v>
      </c>
      <c r="F79" s="28">
        <v>6925.2592702813317</v>
      </c>
      <c r="G79" s="28">
        <f t="shared" si="0"/>
        <v>132002.26495113363</v>
      </c>
    </row>
    <row r="80" spans="1:7" x14ac:dyDescent="0.25">
      <c r="A80" s="28">
        <v>65</v>
      </c>
      <c r="B80" s="28">
        <v>19.217760279914877</v>
      </c>
      <c r="C80" s="28">
        <v>0</v>
      </c>
      <c r="D80" s="28">
        <v>0</v>
      </c>
      <c r="E80" s="28">
        <v>0</v>
      </c>
      <c r="F80" s="28">
        <v>0</v>
      </c>
      <c r="G80" s="28">
        <f t="shared" si="0"/>
        <v>0</v>
      </c>
    </row>
    <row r="81" spans="1:14" x14ac:dyDescent="0.25">
      <c r="A81" s="31" t="s">
        <v>25</v>
      </c>
      <c r="B81" s="31"/>
      <c r="C81" s="29">
        <f>SUM(C16:C80)</f>
        <v>65</v>
      </c>
      <c r="D81" s="29">
        <f t="shared" ref="D81:G81" si="1">SUM(D16:D80)</f>
        <v>913.02879983791286</v>
      </c>
      <c r="E81" s="29">
        <f t="shared" si="1"/>
        <v>13385.752578392025</v>
      </c>
      <c r="F81" s="29">
        <f t="shared" si="1"/>
        <v>203786.4892849639</v>
      </c>
      <c r="G81" s="29">
        <f t="shared" si="1"/>
        <v>3203450.2291470324</v>
      </c>
    </row>
    <row r="83" spans="1:14" x14ac:dyDescent="0.25">
      <c r="A83" s="29" t="s">
        <v>53</v>
      </c>
      <c r="B83" s="29">
        <f>'Часть 3'!D78</f>
        <v>4.2414532176840671</v>
      </c>
    </row>
    <row r="84" spans="1:14" x14ac:dyDescent="0.25">
      <c r="A84" s="29" t="s">
        <v>54</v>
      </c>
      <c r="B84" s="29">
        <f>E81/C81</f>
        <v>205.93465505218501</v>
      </c>
      <c r="E84" s="32" t="s">
        <v>34</v>
      </c>
      <c r="F84" s="29">
        <v>2.9454708009065622</v>
      </c>
    </row>
    <row r="85" spans="1:14" x14ac:dyDescent="0.25">
      <c r="A85" s="29" t="s">
        <v>55</v>
      </c>
      <c r="B85" s="29">
        <f>F81/C81</f>
        <v>3135.1767582302136</v>
      </c>
    </row>
    <row r="86" spans="1:14" x14ac:dyDescent="0.25">
      <c r="A86" s="29" t="s">
        <v>56</v>
      </c>
      <c r="B86" s="29">
        <f>G81/C81</f>
        <v>49283.849679185114</v>
      </c>
    </row>
    <row r="88" spans="1:14" x14ac:dyDescent="0.25">
      <c r="A88" s="29" t="s">
        <v>57</v>
      </c>
      <c r="B88" s="29">
        <f>B85-3*B83*B84+2*B83^3</f>
        <v>667.39699624777995</v>
      </c>
      <c r="E88" s="29">
        <f>F84^3</f>
        <v>25.554310387510881</v>
      </c>
    </row>
    <row r="89" spans="1:14" x14ac:dyDescent="0.25">
      <c r="A89" s="29" t="s">
        <v>58</v>
      </c>
      <c r="B89" s="29">
        <f>B86-4*B83*B85+6*B83^2*B84-3*B83^4</f>
        <v>17350.609722180281</v>
      </c>
      <c r="E89" s="29">
        <f>F84^4</f>
        <v>75.269475083716571</v>
      </c>
      <c r="G89" s="25" t="s">
        <v>61</v>
      </c>
      <c r="H89" s="24"/>
      <c r="I89" s="24"/>
      <c r="J89" s="24"/>
      <c r="K89" s="24"/>
      <c r="L89" s="24"/>
      <c r="M89" s="24"/>
      <c r="N89" s="24"/>
    </row>
    <row r="90" spans="1:14" x14ac:dyDescent="0.25">
      <c r="G90" s="24"/>
      <c r="H90" s="24"/>
      <c r="I90" s="24"/>
      <c r="J90" s="24"/>
      <c r="K90" s="24"/>
      <c r="L90" s="24"/>
      <c r="M90" s="24"/>
      <c r="N90" s="24"/>
    </row>
    <row r="91" spans="1:14" x14ac:dyDescent="0.25">
      <c r="A91" s="29" t="s">
        <v>59</v>
      </c>
      <c r="B91" s="29">
        <f>B88/E88</f>
        <v>26.116807150231526</v>
      </c>
      <c r="G91" s="24"/>
      <c r="H91" s="24"/>
      <c r="I91" s="24"/>
      <c r="J91" s="24"/>
      <c r="K91" s="24"/>
      <c r="L91" s="24"/>
      <c r="M91" s="24"/>
      <c r="N91" s="24"/>
    </row>
    <row r="92" spans="1:14" x14ac:dyDescent="0.25">
      <c r="A92" s="29" t="s">
        <v>60</v>
      </c>
      <c r="B92" s="29">
        <f>(B89/E89)-3</f>
        <v>227.51322867447269</v>
      </c>
    </row>
  </sheetData>
  <mergeCells count="2">
    <mergeCell ref="A81:B81"/>
    <mergeCell ref="G89:N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Часть 1</vt:lpstr>
      <vt:lpstr>Часть 2</vt:lpstr>
      <vt:lpstr>Часть 3</vt:lpstr>
      <vt:lpstr>Часть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Тунян Эдмон Гарникович</cp:lastModifiedBy>
  <dcterms:created xsi:type="dcterms:W3CDTF">2015-06-05T18:19:34Z</dcterms:created>
  <dcterms:modified xsi:type="dcterms:W3CDTF">2021-04-27T07:30:12Z</dcterms:modified>
</cp:coreProperties>
</file>