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Статистические методы и модели управления\7\"/>
    </mc:Choice>
  </mc:AlternateContent>
  <bookViews>
    <workbookView xWindow="0" yWindow="0" windowWidth="14430" windowHeight="8160" activeTab="1"/>
  </bookViews>
  <sheets>
    <sheet name="Исходная" sheetId="1" r:id="rId1"/>
    <sheet name="Вариант 16" sheetId="2" r:id="rId2"/>
    <sheet name="Дано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" l="1"/>
  <c r="E38" i="2"/>
  <c r="C38" i="2"/>
  <c r="D38" i="1"/>
  <c r="E38" i="1"/>
  <c r="C38" i="1"/>
  <c r="C145" i="2" l="1"/>
  <c r="C143" i="2"/>
  <c r="G137" i="2"/>
  <c r="G135" i="2"/>
  <c r="C137" i="2"/>
  <c r="C135" i="2"/>
  <c r="B133" i="2"/>
  <c r="N115" i="2"/>
  <c r="H113" i="2"/>
  <c r="B111" i="2"/>
  <c r="B110" i="2"/>
  <c r="B82" i="2"/>
  <c r="F141" i="2"/>
  <c r="K145" i="2" s="1"/>
  <c r="B121" i="2"/>
  <c r="C125" i="2" s="1"/>
  <c r="H125" i="2" s="1"/>
  <c r="C113" i="2"/>
  <c r="E89" i="2"/>
  <c r="G86" i="2"/>
  <c r="E83" i="2"/>
  <c r="D83" i="2"/>
  <c r="G93" i="2"/>
  <c r="D66" i="2"/>
  <c r="J73" i="2" s="1"/>
  <c r="C66" i="2"/>
  <c r="I73" i="2" s="1"/>
  <c r="B66" i="2"/>
  <c r="H73" i="2" s="1"/>
  <c r="D64" i="2"/>
  <c r="J72" i="2" s="1"/>
  <c r="C64" i="2"/>
  <c r="I72" i="2" s="1"/>
  <c r="B64" i="2"/>
  <c r="H72" i="2" s="1"/>
  <c r="D61" i="2"/>
  <c r="J66" i="2" s="1"/>
  <c r="C61" i="2"/>
  <c r="I68" i="2" s="1"/>
  <c r="B61" i="2"/>
  <c r="H66" i="2" s="1"/>
  <c r="I59" i="2"/>
  <c r="H59" i="2"/>
  <c r="G59" i="2"/>
  <c r="D59" i="2"/>
  <c r="J65" i="2" s="1"/>
  <c r="C59" i="2"/>
  <c r="I65" i="2" s="1"/>
  <c r="B59" i="2"/>
  <c r="H65" i="2" s="1"/>
  <c r="E55" i="2"/>
  <c r="L51" i="2" s="1"/>
  <c r="I49" i="2"/>
  <c r="J75" i="2" s="1"/>
  <c r="G49" i="2"/>
  <c r="I46" i="2"/>
  <c r="J68" i="2" s="1"/>
  <c r="G46" i="2"/>
  <c r="B45" i="2"/>
  <c r="D55" i="2" s="1"/>
  <c r="L50" i="2" s="1"/>
  <c r="B43" i="2"/>
  <c r="D52" i="2" s="1"/>
  <c r="L47" i="2" s="1"/>
  <c r="E40" i="2"/>
  <c r="D40" i="2"/>
  <c r="C40" i="2"/>
  <c r="E35" i="2"/>
  <c r="K36" i="2" s="1"/>
  <c r="D35" i="2"/>
  <c r="K35" i="2" s="1"/>
  <c r="C35" i="2"/>
  <c r="K34" i="2" s="1"/>
  <c r="I34" i="2"/>
  <c r="H34" i="2"/>
  <c r="E32" i="2"/>
  <c r="K33" i="2" s="1"/>
  <c r="D32" i="2"/>
  <c r="K32" i="2" s="1"/>
  <c r="C32" i="2"/>
  <c r="K31" i="2" s="1"/>
  <c r="I31" i="2"/>
  <c r="H31" i="2"/>
  <c r="N32" i="2" s="1"/>
  <c r="D26" i="2"/>
  <c r="J23" i="2" s="1"/>
  <c r="M23" i="2" s="1"/>
  <c r="C26" i="2"/>
  <c r="J22" i="2" s="1"/>
  <c r="B26" i="2"/>
  <c r="J21" i="2" s="1"/>
  <c r="D23" i="2"/>
  <c r="C23" i="2"/>
  <c r="B23" i="2"/>
  <c r="J18" i="2" s="1"/>
  <c r="H21" i="2"/>
  <c r="G21" i="2"/>
  <c r="K23" i="2" s="1"/>
  <c r="C21" i="2"/>
  <c r="J20" i="2"/>
  <c r="J19" i="2"/>
  <c r="H18" i="2"/>
  <c r="G18" i="2"/>
  <c r="D14" i="2"/>
  <c r="G96" i="2" s="1"/>
  <c r="G99" i="2" s="1"/>
  <c r="C14" i="2"/>
  <c r="F86" i="2" s="1"/>
  <c r="B14" i="2"/>
  <c r="E86" i="2" s="1"/>
  <c r="C10" i="2"/>
  <c r="C8" i="2"/>
  <c r="C18" i="2" s="1"/>
  <c r="K145" i="1"/>
  <c r="I145" i="1"/>
  <c r="B121" i="1"/>
  <c r="G145" i="1"/>
  <c r="F141" i="1"/>
  <c r="G143" i="1" s="1"/>
  <c r="B133" i="1"/>
  <c r="G137" i="1" s="1"/>
  <c r="C145" i="1"/>
  <c r="C143" i="1"/>
  <c r="C137" i="1"/>
  <c r="C135" i="1"/>
  <c r="N127" i="1"/>
  <c r="P127" i="1"/>
  <c r="L125" i="1"/>
  <c r="L113" i="1"/>
  <c r="P115" i="1" s="1"/>
  <c r="C125" i="1"/>
  <c r="H125" i="1" s="1"/>
  <c r="H123" i="1"/>
  <c r="C123" i="1"/>
  <c r="H115" i="1"/>
  <c r="H113" i="1"/>
  <c r="C115" i="1"/>
  <c r="C113" i="1"/>
  <c r="B111" i="1"/>
  <c r="B110" i="1"/>
  <c r="E83" i="1"/>
  <c r="D83" i="1"/>
  <c r="B82" i="1"/>
  <c r="D66" i="1"/>
  <c r="J73" i="1" s="1"/>
  <c r="C66" i="1"/>
  <c r="I73" i="1" s="1"/>
  <c r="B66" i="1"/>
  <c r="H73" i="1" s="1"/>
  <c r="D64" i="1"/>
  <c r="J72" i="1" s="1"/>
  <c r="C64" i="1"/>
  <c r="I72" i="1" s="1"/>
  <c r="B64" i="1"/>
  <c r="H72" i="1" s="1"/>
  <c r="D61" i="1"/>
  <c r="J66" i="1" s="1"/>
  <c r="C61" i="1"/>
  <c r="I66" i="1" s="1"/>
  <c r="B61" i="1"/>
  <c r="H66" i="1" s="1"/>
  <c r="C59" i="1"/>
  <c r="I65" i="1" s="1"/>
  <c r="D59" i="1"/>
  <c r="J65" i="1" s="1"/>
  <c r="B59" i="1"/>
  <c r="H65" i="1" s="1"/>
  <c r="G59" i="1"/>
  <c r="B14" i="1"/>
  <c r="E96" i="1" s="1"/>
  <c r="E99" i="1" s="1"/>
  <c r="I59" i="1"/>
  <c r="H59" i="1"/>
  <c r="I49" i="1"/>
  <c r="G49" i="1"/>
  <c r="I46" i="1"/>
  <c r="G46" i="1"/>
  <c r="D14" i="1"/>
  <c r="E18" i="1" s="1"/>
  <c r="C14" i="1"/>
  <c r="F96" i="1" s="1"/>
  <c r="F99" i="1" s="1"/>
  <c r="B43" i="1"/>
  <c r="C52" i="1" s="1"/>
  <c r="L46" i="1" s="1"/>
  <c r="O46" i="1" s="1"/>
  <c r="B45" i="1"/>
  <c r="E55" i="1" s="1"/>
  <c r="L51" i="1" s="1"/>
  <c r="D40" i="1"/>
  <c r="E40" i="1"/>
  <c r="C40" i="1"/>
  <c r="G18" i="1"/>
  <c r="I34" i="1"/>
  <c r="H34" i="1"/>
  <c r="I31" i="1"/>
  <c r="H31" i="1"/>
  <c r="D35" i="1"/>
  <c r="K35" i="1" s="1"/>
  <c r="E35" i="1"/>
  <c r="K36" i="1" s="1"/>
  <c r="C35" i="1"/>
  <c r="K34" i="1" s="1"/>
  <c r="D32" i="1"/>
  <c r="K32" i="1" s="1"/>
  <c r="E32" i="1"/>
  <c r="K33" i="1" s="1"/>
  <c r="C32" i="1"/>
  <c r="K31" i="1" s="1"/>
  <c r="H21" i="1"/>
  <c r="H18" i="1"/>
  <c r="G21" i="1"/>
  <c r="B23" i="1"/>
  <c r="J18" i="1" s="1"/>
  <c r="C26" i="1"/>
  <c r="J22" i="1" s="1"/>
  <c r="D26" i="1"/>
  <c r="J23" i="1" s="1"/>
  <c r="B26" i="1"/>
  <c r="J21" i="1" s="1"/>
  <c r="D23" i="1"/>
  <c r="J20" i="1" s="1"/>
  <c r="C23" i="1"/>
  <c r="J19" i="1" s="1"/>
  <c r="C10" i="1"/>
  <c r="C8" i="1"/>
  <c r="G143" i="2" l="1"/>
  <c r="G145" i="2"/>
  <c r="C115" i="2"/>
  <c r="H115" i="2" s="1"/>
  <c r="M18" i="2"/>
  <c r="K18" i="2"/>
  <c r="N36" i="2"/>
  <c r="L125" i="2"/>
  <c r="P127" i="2" s="1"/>
  <c r="N31" i="2"/>
  <c r="L31" i="2"/>
  <c r="N33" i="2"/>
  <c r="L33" i="2"/>
  <c r="H74" i="2"/>
  <c r="F89" i="2"/>
  <c r="N127" i="2"/>
  <c r="I74" i="2"/>
  <c r="G89" i="2"/>
  <c r="D18" i="2"/>
  <c r="E18" i="2"/>
  <c r="I66" i="2"/>
  <c r="J74" i="2"/>
  <c r="E90" i="2"/>
  <c r="E21" i="2"/>
  <c r="L34" i="2"/>
  <c r="H75" i="2"/>
  <c r="F90" i="2"/>
  <c r="K21" i="2"/>
  <c r="N34" i="2"/>
  <c r="M50" i="2"/>
  <c r="H67" i="2"/>
  <c r="I75" i="2"/>
  <c r="G90" i="2"/>
  <c r="M21" i="2"/>
  <c r="O50" i="2"/>
  <c r="I67" i="2"/>
  <c r="E92" i="2"/>
  <c r="L113" i="2"/>
  <c r="D21" i="2"/>
  <c r="M51" i="2"/>
  <c r="H68" i="2"/>
  <c r="G92" i="2"/>
  <c r="E85" i="2"/>
  <c r="F93" i="2"/>
  <c r="O51" i="2"/>
  <c r="E93" i="2"/>
  <c r="K19" i="2"/>
  <c r="F92" i="2"/>
  <c r="K22" i="2"/>
  <c r="M22" i="2"/>
  <c r="L35" i="2"/>
  <c r="M47" i="2"/>
  <c r="C52" i="2"/>
  <c r="L46" i="2" s="1"/>
  <c r="M46" i="2" s="1"/>
  <c r="M19" i="2"/>
  <c r="O47" i="2"/>
  <c r="L32" i="2"/>
  <c r="E52" i="2"/>
  <c r="L48" i="2" s="1"/>
  <c r="O48" i="2" s="1"/>
  <c r="G85" i="2"/>
  <c r="E96" i="2"/>
  <c r="E99" i="2" s="1"/>
  <c r="C123" i="2"/>
  <c r="H123" i="2" s="1"/>
  <c r="F85" i="2"/>
  <c r="K20" i="2"/>
  <c r="L36" i="2"/>
  <c r="M48" i="2"/>
  <c r="C55" i="2"/>
  <c r="L49" i="2" s="1"/>
  <c r="M49" i="2" s="1"/>
  <c r="F96" i="2"/>
  <c r="F99" i="2" s="1"/>
  <c r="I145" i="2"/>
  <c r="J67" i="2"/>
  <c r="N35" i="2"/>
  <c r="M20" i="2"/>
  <c r="G135" i="1"/>
  <c r="N115" i="1"/>
  <c r="C18" i="1"/>
  <c r="C55" i="1"/>
  <c r="L49" i="1" s="1"/>
  <c r="F93" i="1"/>
  <c r="D55" i="1"/>
  <c r="L50" i="1" s="1"/>
  <c r="G90" i="1"/>
  <c r="G96" i="1"/>
  <c r="G99" i="1" s="1"/>
  <c r="D18" i="1"/>
  <c r="J68" i="1"/>
  <c r="I75" i="1"/>
  <c r="C21" i="1"/>
  <c r="E86" i="1"/>
  <c r="E85" i="1"/>
  <c r="J75" i="1"/>
  <c r="G86" i="1"/>
  <c r="F86" i="1"/>
  <c r="O51" i="1"/>
  <c r="H74" i="1"/>
  <c r="E92" i="1"/>
  <c r="I68" i="1"/>
  <c r="E21" i="1"/>
  <c r="J74" i="1"/>
  <c r="E89" i="1"/>
  <c r="D52" i="1"/>
  <c r="L47" i="1" s="1"/>
  <c r="H67" i="1"/>
  <c r="I74" i="1"/>
  <c r="F89" i="1"/>
  <c r="M47" i="1"/>
  <c r="E52" i="1"/>
  <c r="L48" i="1" s="1"/>
  <c r="O48" i="1" s="1"/>
  <c r="I67" i="1"/>
  <c r="H68" i="1"/>
  <c r="G89" i="1"/>
  <c r="J67" i="1"/>
  <c r="H75" i="1"/>
  <c r="E90" i="1"/>
  <c r="F90" i="1"/>
  <c r="M46" i="1"/>
  <c r="G92" i="1"/>
  <c r="F92" i="1"/>
  <c r="E93" i="1"/>
  <c r="F85" i="1"/>
  <c r="G93" i="1"/>
  <c r="G85" i="1"/>
  <c r="O47" i="1"/>
  <c r="M49" i="1"/>
  <c r="L34" i="1"/>
  <c r="M50" i="1"/>
  <c r="N35" i="1"/>
  <c r="O50" i="1"/>
  <c r="M51" i="1"/>
  <c r="O49" i="1"/>
  <c r="M19" i="1"/>
  <c r="N32" i="1"/>
  <c r="L32" i="1"/>
  <c r="N36" i="1"/>
  <c r="L36" i="1"/>
  <c r="K20" i="1"/>
  <c r="M20" i="1"/>
  <c r="M21" i="1"/>
  <c r="K21" i="1"/>
  <c r="M23" i="1"/>
  <c r="K23" i="1"/>
  <c r="M22" i="1"/>
  <c r="K22" i="1"/>
  <c r="K18" i="1"/>
  <c r="M18" i="1"/>
  <c r="L31" i="1"/>
  <c r="N31" i="1"/>
  <c r="N33" i="1"/>
  <c r="L33" i="1"/>
  <c r="L35" i="1"/>
  <c r="N34" i="1"/>
  <c r="K19" i="1"/>
  <c r="D21" i="1"/>
  <c r="O49" i="2" l="1"/>
  <c r="O46" i="2"/>
  <c r="P115" i="2"/>
  <c r="M48" i="1"/>
</calcChain>
</file>

<file path=xl/sharedStrings.xml><?xml version="1.0" encoding="utf-8"?>
<sst xmlns="http://schemas.openxmlformats.org/spreadsheetml/2006/main" count="176" uniqueCount="59">
  <si>
    <t>n1</t>
  </si>
  <si>
    <t>n2</t>
  </si>
  <si>
    <t>N</t>
  </si>
  <si>
    <t>Объем выборки</t>
  </si>
  <si>
    <t>s</t>
  </si>
  <si>
    <t>n</t>
  </si>
  <si>
    <t>при</t>
  </si>
  <si>
    <t>Нижняя граница</t>
  </si>
  <si>
    <t>Верхняя граница</t>
  </si>
  <si>
    <r>
      <rPr>
        <b/>
        <sz val="11"/>
        <color theme="1"/>
        <rFont val="Calibri"/>
        <family val="2"/>
        <charset val="204"/>
        <scheme val="minor"/>
      </rPr>
      <t>Вывод</t>
    </r>
    <r>
      <rPr>
        <sz val="11"/>
        <color theme="1"/>
        <rFont val="Calibri"/>
        <family val="2"/>
        <scheme val="minor"/>
      </rPr>
      <t xml:space="preserve">. По сравнению с предыдущими результатами предельная
ошибка стала больше, т. е. доверительные интервалы увеличились. </t>
    </r>
  </si>
  <si>
    <r>
      <rPr>
        <b/>
        <sz val="11"/>
        <color theme="1"/>
        <rFont val="Calibri"/>
        <family val="2"/>
        <charset val="204"/>
        <scheme val="minor"/>
      </rPr>
      <t>Вывод</t>
    </r>
    <r>
      <rPr>
        <sz val="11"/>
        <color theme="1"/>
        <rFont val="Calibri"/>
        <family val="2"/>
        <scheme val="minor"/>
      </rPr>
      <t>. При известной дисперсии σ2 и заданном уровне значимости α для получения более точных результатов объем выборки нужно брать как можно больше, и если выборка является бесповторной, обязательно учитывать объем генеральной совокупности.</t>
    </r>
  </si>
  <si>
    <t>Показатель</t>
  </si>
  <si>
    <t>при n = 8</t>
  </si>
  <si>
    <t>при n = 90</t>
  </si>
  <si>
    <t>Вывод. Результаты, полученные для малых выборок, оказались
ненадежными.</t>
  </si>
  <si>
    <t>m</t>
  </si>
  <si>
    <t>p</t>
  </si>
  <si>
    <t>p1</t>
  </si>
  <si>
    <t>p2</t>
  </si>
  <si>
    <t>n0</t>
  </si>
  <si>
    <t>2.6</t>
  </si>
  <si>
    <t>2.5 а</t>
  </si>
  <si>
    <t>2.5 б</t>
  </si>
  <si>
    <t>2.5 в</t>
  </si>
  <si>
    <t>x1</t>
  </si>
  <si>
    <t>x2</t>
  </si>
  <si>
    <t>x3</t>
  </si>
  <si>
    <t>x4</t>
  </si>
  <si>
    <t>x5</t>
  </si>
  <si>
    <t>x</t>
  </si>
  <si>
    <r>
      <rPr>
        <b/>
        <sz val="11"/>
        <color theme="1"/>
        <rFont val="Calibri"/>
        <family val="2"/>
        <charset val="204"/>
        <scheme val="minor"/>
      </rPr>
      <t>Вывод</t>
    </r>
    <r>
      <rPr>
        <sz val="11"/>
        <color theme="1"/>
        <rFont val="Calibri"/>
        <family val="2"/>
        <scheme val="minor"/>
      </rPr>
      <t>. По этой выборке мы можем с вероятностью 0,95 гарантировать, что на данный сайт в течение часа поступает от 7,1 до 12,7
запросов.</t>
    </r>
  </si>
  <si>
    <r>
      <rPr>
        <b/>
        <sz val="11"/>
        <color theme="1"/>
        <rFont val="Calibri"/>
        <family val="2"/>
        <charset val="204"/>
        <scheme val="minor"/>
      </rPr>
      <t>Вывод</t>
    </r>
    <r>
      <rPr>
        <sz val="11"/>
        <color theme="1"/>
        <rFont val="Calibri"/>
        <family val="2"/>
        <scheme val="minor"/>
      </rPr>
      <t xml:space="preserve">. При малой по объему выборке нельзя гарантировать надежный результат. </t>
    </r>
  </si>
  <si>
    <t>2.7 a</t>
  </si>
  <si>
    <r>
      <rPr>
        <b/>
        <sz val="11"/>
        <color theme="1"/>
        <rFont val="Calibri"/>
        <family val="2"/>
        <charset val="204"/>
        <scheme val="minor"/>
      </rPr>
      <t>Вывод</t>
    </r>
    <r>
      <rPr>
        <sz val="11"/>
        <color theme="1"/>
        <rFont val="Calibri"/>
        <family val="2"/>
        <charset val="204"/>
        <scheme val="minor"/>
      </rPr>
      <t>. По данной выборке мы можем с вероятностью 0,95 гарантировать, что для исследуемой группы компьютеров в течение часа происходит от 2,0 до 2,6 сбоев. 
запросов.</t>
    </r>
  </si>
  <si>
    <t>2.7 б</t>
  </si>
  <si>
    <t>x6</t>
  </si>
  <si>
    <t>x7</t>
  </si>
  <si>
    <t>x8</t>
  </si>
  <si>
    <t>x9</t>
  </si>
  <si>
    <t>x10</t>
  </si>
  <si>
    <t>x11</t>
  </si>
  <si>
    <r>
      <rPr>
        <b/>
        <sz val="11"/>
        <color theme="1"/>
        <rFont val="Calibri"/>
        <family val="2"/>
        <charset val="204"/>
        <scheme val="minor"/>
      </rPr>
      <t>Вывод</t>
    </r>
    <r>
      <rPr>
        <sz val="11"/>
        <color theme="1"/>
        <rFont val="Calibri"/>
        <family val="2"/>
        <scheme val="minor"/>
      </rPr>
      <t xml:space="preserve">. По данной выборке мы можем с вероятностью 0,95 гарантировать, что данный параметр принимает значения от 16,5 до
56,4 запросов. </t>
    </r>
  </si>
  <si>
    <t>2.8 а</t>
  </si>
  <si>
    <t xml:space="preserve"> &lt; V &lt;</t>
  </si>
  <si>
    <r>
      <rPr>
        <b/>
        <sz val="11"/>
        <color theme="1"/>
        <rFont val="Calibri"/>
        <family val="2"/>
        <charset val="204"/>
        <scheme val="minor"/>
      </rPr>
      <t>Вывод</t>
    </r>
    <r>
      <rPr>
        <sz val="11"/>
        <color theme="1"/>
        <rFont val="Calibri"/>
        <family val="2"/>
        <scheme val="minor"/>
      </rPr>
      <t xml:space="preserve">. По данной выборке мы можем с вероятностью 0,95 гарантировать, что исследуемая группа приборов проработает от 20 до 30 тыс. ч. </t>
    </r>
  </si>
  <si>
    <t>2.8 б</t>
  </si>
  <si>
    <t>№ варианта</t>
  </si>
  <si>
    <r>
      <t>N</t>
    </r>
    <r>
      <rPr>
        <vertAlign val="subscript"/>
        <sz val="13"/>
        <color theme="1"/>
        <rFont val="Times New Roman"/>
        <family val="1"/>
        <charset val="204"/>
      </rPr>
      <t>1</t>
    </r>
  </si>
  <si>
    <r>
      <t>N</t>
    </r>
    <r>
      <rPr>
        <vertAlign val="subscript"/>
        <sz val="13"/>
        <color theme="1"/>
        <rFont val="Times New Roman"/>
        <family val="1"/>
        <charset val="204"/>
      </rPr>
      <t>2</t>
    </r>
  </si>
  <si>
    <t>g</t>
  </si>
  <si>
    <t>l</t>
  </si>
  <si>
    <t>a</t>
  </si>
  <si>
    <r>
      <t>x</t>
    </r>
    <r>
      <rPr>
        <vertAlign val="subscript"/>
        <sz val="13"/>
        <color theme="1"/>
        <rFont val="Times New Roman"/>
        <family val="1"/>
        <charset val="204"/>
      </rPr>
      <t>1</t>
    </r>
  </si>
  <si>
    <r>
      <t>x</t>
    </r>
    <r>
      <rPr>
        <vertAlign val="subscript"/>
        <sz val="13"/>
        <color theme="1"/>
        <rFont val="Times New Roman"/>
        <family val="1"/>
        <charset val="204"/>
      </rPr>
      <t>2</t>
    </r>
  </si>
  <si>
    <r>
      <t>x</t>
    </r>
    <r>
      <rPr>
        <vertAlign val="subscript"/>
        <sz val="13"/>
        <color theme="1"/>
        <rFont val="Times New Roman"/>
        <family val="1"/>
        <charset val="204"/>
      </rPr>
      <t>3</t>
    </r>
  </si>
  <si>
    <r>
      <t>x</t>
    </r>
    <r>
      <rPr>
        <vertAlign val="subscript"/>
        <sz val="13"/>
        <color theme="1"/>
        <rFont val="Times New Roman"/>
        <family val="1"/>
        <charset val="204"/>
      </rPr>
      <t>4</t>
    </r>
  </si>
  <si>
    <r>
      <t>x</t>
    </r>
    <r>
      <rPr>
        <vertAlign val="subscript"/>
        <sz val="13"/>
        <color theme="1"/>
        <rFont val="Times New Roman"/>
        <family val="1"/>
        <charset val="204"/>
      </rPr>
      <t>5</t>
    </r>
  </si>
  <si>
    <r>
      <t>x</t>
    </r>
    <r>
      <rPr>
        <vertAlign val="subscript"/>
        <sz val="13"/>
        <color theme="1"/>
        <rFont val="Times New Roman"/>
        <family val="1"/>
        <charset val="204"/>
      </rPr>
      <t>6</t>
    </r>
  </si>
  <si>
    <r>
      <t>D</t>
    </r>
    <r>
      <rPr>
        <sz val="13"/>
        <color theme="1"/>
        <rFont val="Times New Roman"/>
        <family val="1"/>
        <charset val="204"/>
      </rPr>
      <t>, 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</si>
</sst>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Times New Roman"/>
      <family val="1"/>
      <charset val="204"/>
    </font>
    <font>
      <i/>
      <sz val="13"/>
      <color theme="1"/>
      <name val="Times New Roman"/>
      <family val="1"/>
      <charset val="204"/>
    </font>
    <font>
      <vertAlign val="subscript"/>
      <sz val="13"/>
      <color theme="1"/>
      <name val="Times New Roman"/>
      <family val="1"/>
      <charset val="204"/>
    </font>
    <font>
      <sz val="13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 inden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3" fontId="8" fillId="0" borderId="16" xfId="0" applyNumberFormat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9" fontId="6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2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442912</xdr:colOff>
      <xdr:row>25</xdr:row>
      <xdr:rowOff>138112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993A90F-1D9A-443E-B48D-9E68ACC1DA2C}"/>
            </a:ext>
          </a:extLst>
        </xdr:cNvPr>
        <xdr:cNvSpPr txBox="1"/>
      </xdr:nvSpPr>
      <xdr:spPr>
        <a:xfrm>
          <a:off x="8367712" y="4900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271462</xdr:colOff>
      <xdr:row>0</xdr:row>
      <xdr:rowOff>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52707958-1DAA-46D8-9E65-5AB5F6765FCB}"/>
                </a:ext>
              </a:extLst>
            </xdr:cNvPr>
            <xdr:cNvSpPr txBox="1"/>
          </xdr:nvSpPr>
          <xdr:spPr>
            <a:xfrm>
              <a:off x="271462" y="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2707958-1DAA-46D8-9E65-5AB5F6765FCB}"/>
                </a:ext>
              </a:extLst>
            </xdr:cNvPr>
            <xdr:cNvSpPr txBox="1"/>
          </xdr:nvSpPr>
          <xdr:spPr>
            <a:xfrm>
              <a:off x="271462" y="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261937</xdr:colOff>
      <xdr:row>0</xdr:row>
      <xdr:rowOff>0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A3D6B92B-167E-40FA-BAF2-063F377BF8E7}"/>
                </a:ext>
              </a:extLst>
            </xdr:cNvPr>
            <xdr:cNvSpPr txBox="1"/>
          </xdr:nvSpPr>
          <xdr:spPr>
            <a:xfrm>
              <a:off x="871537" y="0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3D6B92B-167E-40FA-BAF2-063F377BF8E7}"/>
                </a:ext>
              </a:extLst>
            </xdr:cNvPr>
            <xdr:cNvSpPr txBox="1"/>
          </xdr:nvSpPr>
          <xdr:spPr>
            <a:xfrm>
              <a:off x="871537" y="0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280987</xdr:colOff>
      <xdr:row>3</xdr:row>
      <xdr:rowOff>14287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5554F3B0-48CF-4C36-8613-23152C73C172}"/>
                </a:ext>
              </a:extLst>
            </xdr:cNvPr>
            <xdr:cNvSpPr txBox="1"/>
          </xdr:nvSpPr>
          <xdr:spPr>
            <a:xfrm>
              <a:off x="1500187" y="585787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554F3B0-48CF-4C36-8613-23152C73C172}"/>
                </a:ext>
              </a:extLst>
            </xdr:cNvPr>
            <xdr:cNvSpPr txBox="1"/>
          </xdr:nvSpPr>
          <xdr:spPr>
            <a:xfrm>
              <a:off x="1500187" y="585787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357187</xdr:colOff>
      <xdr:row>7</xdr:row>
      <xdr:rowOff>23812</xdr:rowOff>
    </xdr:from>
    <xdr:ext cx="631711" cy="327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01340D49-7B23-47BF-A785-8C569CCB1C46}"/>
                </a:ext>
              </a:extLst>
            </xdr:cNvPr>
            <xdr:cNvSpPr txBox="1"/>
          </xdr:nvSpPr>
          <xdr:spPr>
            <a:xfrm>
              <a:off x="357187" y="1357312"/>
              <a:ext cx="631711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1340D49-7B23-47BF-A785-8C569CCB1C46}"/>
                </a:ext>
              </a:extLst>
            </xdr:cNvPr>
            <xdr:cNvSpPr txBox="1"/>
          </xdr:nvSpPr>
          <xdr:spPr>
            <a:xfrm>
              <a:off x="357187" y="1357312"/>
              <a:ext cx="631711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𝑚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1=𝜎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357187</xdr:colOff>
      <xdr:row>9</xdr:row>
      <xdr:rowOff>23812</xdr:rowOff>
    </xdr:from>
    <xdr:ext cx="638252" cy="327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695874FD-243C-4DB7-8709-4BFEB2A86E8C}"/>
                </a:ext>
              </a:extLst>
            </xdr:cNvPr>
            <xdr:cNvSpPr txBox="1"/>
          </xdr:nvSpPr>
          <xdr:spPr>
            <a:xfrm>
              <a:off x="357187" y="1738312"/>
              <a:ext cx="638252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sz="1100" b="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95874FD-243C-4DB7-8709-4BFEB2A86E8C}"/>
                </a:ext>
              </a:extLst>
            </xdr:cNvPr>
            <xdr:cNvSpPr txBox="1"/>
          </xdr:nvSpPr>
          <xdr:spPr>
            <a:xfrm>
              <a:off x="357187" y="1738312"/>
              <a:ext cx="638252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𝑚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=𝜎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 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200025</xdr:colOff>
      <xdr:row>13</xdr:row>
      <xdr:rowOff>4762</xdr:rowOff>
    </xdr:from>
    <xdr:ext cx="148182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ED91BC46-1AFC-443C-A60E-D9D436009DCA}"/>
                </a:ext>
              </a:extLst>
            </xdr:cNvPr>
            <xdr:cNvSpPr txBox="1"/>
          </xdr:nvSpPr>
          <xdr:spPr>
            <a:xfrm>
              <a:off x="200025" y="2481262"/>
              <a:ext cx="14818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D91BC46-1AFC-443C-A60E-D9D436009DCA}"/>
                </a:ext>
              </a:extLst>
            </xdr:cNvPr>
            <xdr:cNvSpPr txBox="1"/>
          </xdr:nvSpPr>
          <xdr:spPr>
            <a:xfrm>
              <a:off x="200025" y="2481262"/>
              <a:ext cx="14818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423862</xdr:colOff>
      <xdr:row>25</xdr:row>
      <xdr:rowOff>138112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D0FBAD5B-30EC-4EB2-B795-9B3E4D367D2A}"/>
            </a:ext>
          </a:extLst>
        </xdr:cNvPr>
        <xdr:cNvSpPr txBox="1"/>
      </xdr:nvSpPr>
      <xdr:spPr>
        <a:xfrm>
          <a:off x="8434387" y="4900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80962</xdr:colOff>
      <xdr:row>16</xdr:row>
      <xdr:rowOff>185737</xdr:rowOff>
    </xdr:from>
    <xdr:ext cx="107144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xmlns="" id="{8F0C2959-B31F-4CF8-BA38-48B004C050E6}"/>
                </a:ext>
              </a:extLst>
            </xdr:cNvPr>
            <xdr:cNvSpPr txBox="1"/>
          </xdr:nvSpPr>
          <xdr:spPr>
            <a:xfrm>
              <a:off x="80962" y="2852737"/>
              <a:ext cx="10714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ru-RU" sz="110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100−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𝛼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⋅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F0C2959-B31F-4CF8-BA38-48B004C050E6}"/>
                </a:ext>
              </a:extLst>
            </xdr:cNvPr>
            <xdr:cNvSpPr txBox="1"/>
          </xdr:nvSpPr>
          <xdr:spPr>
            <a:xfrm>
              <a:off x="80962" y="2852737"/>
              <a:ext cx="10714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𝛼,𝑛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100" i="0">
                  <a:latin typeface="Cambria Math" panose="02040503050406030204" pitchFamily="18" charset="0"/>
                </a:rPr>
                <a:t>=𝑡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100−𝛼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100" i="0">
                  <a:latin typeface="Cambria Math" panose="02040503050406030204" pitchFamily="18" charset="0"/>
                </a:rPr>
                <a:t>⋅𝑚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80962</xdr:colOff>
      <xdr:row>19</xdr:row>
      <xdr:rowOff>185737</xdr:rowOff>
    </xdr:from>
    <xdr:ext cx="107144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xmlns="" id="{39A02F84-8ED6-464F-97CD-370670343F40}"/>
                </a:ext>
              </a:extLst>
            </xdr:cNvPr>
            <xdr:cNvSpPr txBox="1"/>
          </xdr:nvSpPr>
          <xdr:spPr>
            <a:xfrm>
              <a:off x="80962" y="2852737"/>
              <a:ext cx="10714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ru-RU" sz="110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100−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𝛼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⋅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9A02F84-8ED6-464F-97CD-370670343F40}"/>
                </a:ext>
              </a:extLst>
            </xdr:cNvPr>
            <xdr:cNvSpPr txBox="1"/>
          </xdr:nvSpPr>
          <xdr:spPr>
            <a:xfrm>
              <a:off x="80962" y="2852737"/>
              <a:ext cx="10714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𝛼,𝑛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100" i="0">
                  <a:latin typeface="Cambria Math" panose="02040503050406030204" pitchFamily="18" charset="0"/>
                </a:rPr>
                <a:t>=𝑡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100−𝛼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100" i="0">
                  <a:latin typeface="Cambria Math" panose="02040503050406030204" pitchFamily="18" charset="0"/>
                </a:rPr>
                <a:t>⋅𝑚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42862</xdr:colOff>
      <xdr:row>22</xdr:row>
      <xdr:rowOff>42862</xdr:rowOff>
    </xdr:from>
    <xdr:ext cx="558358" cy="320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xmlns="" id="{F6697C0F-638E-4335-BB15-63F0FFB05791}"/>
                </a:ext>
              </a:extLst>
            </xdr:cNvPr>
            <xdr:cNvSpPr txBox="1"/>
          </xdr:nvSpPr>
          <xdr:spPr>
            <a:xfrm>
              <a:off x="42862" y="4233862"/>
              <a:ext cx="558358" cy="320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𝑡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6697C0F-638E-4335-BB15-63F0FFB05791}"/>
                </a:ext>
              </a:extLst>
            </xdr:cNvPr>
            <xdr:cNvSpPr txBox="1"/>
          </xdr:nvSpPr>
          <xdr:spPr>
            <a:xfrm>
              <a:off x="42862" y="4233862"/>
              <a:ext cx="558358" cy="320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Δ=𝑡 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309562</xdr:colOff>
      <xdr:row>0</xdr:row>
      <xdr:rowOff>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xmlns="" id="{D820AFD8-39AB-475B-95C9-01938C4DC718}"/>
                </a:ext>
              </a:extLst>
            </xdr:cNvPr>
            <xdr:cNvSpPr txBox="1"/>
          </xdr:nvSpPr>
          <xdr:spPr>
            <a:xfrm>
              <a:off x="5243512" y="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820AFD8-39AB-475B-95C9-01938C4DC718}"/>
                </a:ext>
              </a:extLst>
            </xdr:cNvPr>
            <xdr:cNvSpPr txBox="1"/>
          </xdr:nvSpPr>
          <xdr:spPr>
            <a:xfrm>
              <a:off x="5243512" y="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42862</xdr:colOff>
      <xdr:row>25</xdr:row>
      <xdr:rowOff>42862</xdr:rowOff>
    </xdr:from>
    <xdr:ext cx="558358" cy="320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xmlns="" id="{0CD29D89-CFF6-482B-AEB2-482F5ACBAC72}"/>
                </a:ext>
              </a:extLst>
            </xdr:cNvPr>
            <xdr:cNvSpPr txBox="1"/>
          </xdr:nvSpPr>
          <xdr:spPr>
            <a:xfrm>
              <a:off x="42862" y="4233862"/>
              <a:ext cx="558358" cy="320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𝑡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CD29D89-CFF6-482B-AEB2-482F5ACBAC72}"/>
                </a:ext>
              </a:extLst>
            </xdr:cNvPr>
            <xdr:cNvSpPr txBox="1"/>
          </xdr:nvSpPr>
          <xdr:spPr>
            <a:xfrm>
              <a:off x="42862" y="4233862"/>
              <a:ext cx="558358" cy="320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Δ=𝑡 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261937</xdr:colOff>
      <xdr:row>15</xdr:row>
      <xdr:rowOff>100012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xmlns="" id="{B988ADB8-C12E-4A05-802A-69A2D5766AAB}"/>
                </a:ext>
              </a:extLst>
            </xdr:cNvPr>
            <xdr:cNvSpPr txBox="1"/>
          </xdr:nvSpPr>
          <xdr:spPr>
            <a:xfrm>
              <a:off x="3976687" y="2957512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988ADB8-C12E-4A05-802A-69A2D5766AAB}"/>
                </a:ext>
              </a:extLst>
            </xdr:cNvPr>
            <xdr:cNvSpPr txBox="1"/>
          </xdr:nvSpPr>
          <xdr:spPr>
            <a:xfrm>
              <a:off x="3976687" y="2957512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𝑥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8</xdr:col>
      <xdr:colOff>271462</xdr:colOff>
      <xdr:row>15</xdr:row>
      <xdr:rowOff>90487</xdr:rowOff>
    </xdr:from>
    <xdr:ext cx="15369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xmlns="" id="{75D35AD9-5AFF-4197-83AB-7232E593AAE5}"/>
                </a:ext>
              </a:extLst>
            </xdr:cNvPr>
            <xdr:cNvSpPr txBox="1"/>
          </xdr:nvSpPr>
          <xdr:spPr>
            <a:xfrm>
              <a:off x="5205412" y="2947987"/>
              <a:ext cx="1536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5D35AD9-5AFF-4197-83AB-7232E593AAE5}"/>
                </a:ext>
              </a:extLst>
            </xdr:cNvPr>
            <xdr:cNvSpPr txBox="1"/>
          </xdr:nvSpPr>
          <xdr:spPr>
            <a:xfrm>
              <a:off x="5205412" y="2947987"/>
              <a:ext cx="1536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𝛼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9</xdr:col>
      <xdr:colOff>223837</xdr:colOff>
      <xdr:row>15</xdr:row>
      <xdr:rowOff>90487</xdr:rowOff>
    </xdr:from>
    <xdr:ext cx="1475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xmlns="" id="{4731BEAE-9520-442A-B00E-94E84D31CE66}"/>
                </a:ext>
              </a:extLst>
            </xdr:cNvPr>
            <xdr:cNvSpPr txBox="1"/>
          </xdr:nvSpPr>
          <xdr:spPr>
            <a:xfrm>
              <a:off x="5862637" y="2947987"/>
              <a:ext cx="1475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400">
                        <a:latin typeface="Cambria Math" panose="02040503050406030204" pitchFamily="18" charset="0"/>
                      </a:rPr>
                      <m:t>Δ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4731BEAE-9520-442A-B00E-94E84D31CE66}"/>
                </a:ext>
              </a:extLst>
            </xdr:cNvPr>
            <xdr:cNvSpPr txBox="1"/>
          </xdr:nvSpPr>
          <xdr:spPr>
            <a:xfrm>
              <a:off x="5862637" y="2947987"/>
              <a:ext cx="1475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Δ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242887</xdr:colOff>
      <xdr:row>15</xdr:row>
      <xdr:rowOff>90487</xdr:rowOff>
    </xdr:from>
    <xdr:ext cx="1466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xmlns="" id="{F645177E-6241-4B27-88A0-D40E4898AB41}"/>
                </a:ext>
              </a:extLst>
            </xdr:cNvPr>
            <xdr:cNvSpPr txBox="1"/>
          </xdr:nvSpPr>
          <xdr:spPr>
            <a:xfrm>
              <a:off x="4567237" y="2947987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645177E-6241-4B27-88A0-D40E4898AB41}"/>
                </a:ext>
              </a:extLst>
            </xdr:cNvPr>
            <xdr:cNvSpPr txBox="1"/>
          </xdr:nvSpPr>
          <xdr:spPr>
            <a:xfrm>
              <a:off x="4567237" y="2947987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119062</xdr:colOff>
      <xdr:row>28</xdr:row>
      <xdr:rowOff>14287</xdr:rowOff>
    </xdr:from>
    <xdr:ext cx="1040734" cy="3636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xmlns="" id="{B6E7F814-A4CE-4692-A863-A410A4E3DCF6}"/>
                </a:ext>
              </a:extLst>
            </xdr:cNvPr>
            <xdr:cNvSpPr txBox="1"/>
          </xdr:nvSpPr>
          <xdr:spPr>
            <a:xfrm>
              <a:off x="119062" y="5348287"/>
              <a:ext cx="104073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𝑡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6E7F814-A4CE-4692-A863-A410A4E3DCF6}"/>
                </a:ext>
              </a:extLst>
            </xdr:cNvPr>
            <xdr:cNvSpPr txBox="1"/>
          </xdr:nvSpPr>
          <xdr:spPr>
            <a:xfrm>
              <a:off x="119062" y="5348287"/>
              <a:ext cx="104073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Δ=𝑡 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√(</a:t>
              </a:r>
              <a:r>
                <a:rPr lang="ru-RU" sz="1100" i="0">
                  <a:latin typeface="Cambria Math" panose="02040503050406030204" pitchFamily="18" charset="0"/>
                </a:rPr>
                <a:t>1−𝑛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𝑁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185737</xdr:colOff>
      <xdr:row>28</xdr:row>
      <xdr:rowOff>33337</xdr:rowOff>
    </xdr:from>
    <xdr:ext cx="280013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xmlns="" id="{6EE44922-CB14-4860-A954-97AF83F33F7D}"/>
                </a:ext>
              </a:extLst>
            </xdr:cNvPr>
            <xdr:cNvSpPr txBox="1"/>
          </xdr:nvSpPr>
          <xdr:spPr>
            <a:xfrm>
              <a:off x="1462087" y="5367337"/>
              <a:ext cx="28001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>
                        <a:latin typeface="Cambria Math" panose="02040503050406030204" pitchFamily="18" charset="0"/>
                      </a:rPr>
                      <m:t>⇒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EE44922-CB14-4860-A954-97AF83F33F7D}"/>
                </a:ext>
              </a:extLst>
            </xdr:cNvPr>
            <xdr:cNvSpPr txBox="1"/>
          </xdr:nvSpPr>
          <xdr:spPr>
            <a:xfrm>
              <a:off x="1462087" y="5367337"/>
              <a:ext cx="28001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2000" i="0">
                  <a:latin typeface="Cambria Math" panose="02040503050406030204" pitchFamily="18" charset="0"/>
                </a:rPr>
                <a:t>⇒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0</xdr:col>
      <xdr:colOff>119062</xdr:colOff>
      <xdr:row>31</xdr:row>
      <xdr:rowOff>14287</xdr:rowOff>
    </xdr:from>
    <xdr:ext cx="1040734" cy="3636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xmlns="" id="{F6B23581-49D4-498C-AAE9-8C3C69D74CAE}"/>
                </a:ext>
              </a:extLst>
            </xdr:cNvPr>
            <xdr:cNvSpPr txBox="1"/>
          </xdr:nvSpPr>
          <xdr:spPr>
            <a:xfrm>
              <a:off x="119062" y="5348287"/>
              <a:ext cx="104073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𝑡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F6B23581-49D4-498C-AAE9-8C3C69D74CAE}"/>
                </a:ext>
              </a:extLst>
            </xdr:cNvPr>
            <xdr:cNvSpPr txBox="1"/>
          </xdr:nvSpPr>
          <xdr:spPr>
            <a:xfrm>
              <a:off x="119062" y="5348287"/>
              <a:ext cx="104073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Δ=𝑡 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√(</a:t>
              </a:r>
              <a:r>
                <a:rPr lang="ru-RU" sz="1100" i="0">
                  <a:latin typeface="Cambria Math" panose="02040503050406030204" pitchFamily="18" charset="0"/>
                </a:rPr>
                <a:t>1−𝑛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𝑁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119062</xdr:colOff>
      <xdr:row>34</xdr:row>
      <xdr:rowOff>14287</xdr:rowOff>
    </xdr:from>
    <xdr:ext cx="1040734" cy="3636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xmlns="" id="{A38630F4-44B8-479A-B46A-8426D5F21B1A}"/>
                </a:ext>
              </a:extLst>
            </xdr:cNvPr>
            <xdr:cNvSpPr txBox="1"/>
          </xdr:nvSpPr>
          <xdr:spPr>
            <a:xfrm>
              <a:off x="119062" y="5348287"/>
              <a:ext cx="104073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𝑡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A38630F4-44B8-479A-B46A-8426D5F21B1A}"/>
                </a:ext>
              </a:extLst>
            </xdr:cNvPr>
            <xdr:cNvSpPr txBox="1"/>
          </xdr:nvSpPr>
          <xdr:spPr>
            <a:xfrm>
              <a:off x="119062" y="5348287"/>
              <a:ext cx="104073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Δ=𝑡 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√(</a:t>
              </a:r>
              <a:r>
                <a:rPr lang="ru-RU" sz="1100" i="0">
                  <a:latin typeface="Cambria Math" panose="02040503050406030204" pitchFamily="18" charset="0"/>
                </a:rPr>
                <a:t>1−𝑛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𝑁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261937</xdr:colOff>
      <xdr:row>28</xdr:row>
      <xdr:rowOff>100012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xmlns="" id="{F919FF1A-2468-488A-9998-6C7251F667E6}"/>
                </a:ext>
              </a:extLst>
            </xdr:cNvPr>
            <xdr:cNvSpPr txBox="1"/>
          </xdr:nvSpPr>
          <xdr:spPr>
            <a:xfrm>
              <a:off x="3976687" y="2957512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919FF1A-2468-488A-9998-6C7251F667E6}"/>
                </a:ext>
              </a:extLst>
            </xdr:cNvPr>
            <xdr:cNvSpPr txBox="1"/>
          </xdr:nvSpPr>
          <xdr:spPr>
            <a:xfrm>
              <a:off x="3976687" y="2957512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𝑥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9</xdr:col>
      <xdr:colOff>271462</xdr:colOff>
      <xdr:row>28</xdr:row>
      <xdr:rowOff>90487</xdr:rowOff>
    </xdr:from>
    <xdr:ext cx="15369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xmlns="" id="{CC1F631C-328A-4C11-9653-B4AD7078B437}"/>
                </a:ext>
              </a:extLst>
            </xdr:cNvPr>
            <xdr:cNvSpPr txBox="1"/>
          </xdr:nvSpPr>
          <xdr:spPr>
            <a:xfrm>
              <a:off x="5205412" y="2947987"/>
              <a:ext cx="1536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C1F631C-328A-4C11-9653-B4AD7078B437}"/>
                </a:ext>
              </a:extLst>
            </xdr:cNvPr>
            <xdr:cNvSpPr txBox="1"/>
          </xdr:nvSpPr>
          <xdr:spPr>
            <a:xfrm>
              <a:off x="5205412" y="2947987"/>
              <a:ext cx="1536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𝛼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10</xdr:col>
      <xdr:colOff>223837</xdr:colOff>
      <xdr:row>28</xdr:row>
      <xdr:rowOff>90487</xdr:rowOff>
    </xdr:from>
    <xdr:ext cx="1475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xmlns="" id="{BF8278D3-B643-48E8-A9AD-F8DA228A5B4E}"/>
                </a:ext>
              </a:extLst>
            </xdr:cNvPr>
            <xdr:cNvSpPr txBox="1"/>
          </xdr:nvSpPr>
          <xdr:spPr>
            <a:xfrm>
              <a:off x="5862637" y="2947987"/>
              <a:ext cx="1475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400">
                        <a:latin typeface="Cambria Math" panose="02040503050406030204" pitchFamily="18" charset="0"/>
                      </a:rPr>
                      <m:t>Δ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BF8278D3-B643-48E8-A9AD-F8DA228A5B4E}"/>
                </a:ext>
              </a:extLst>
            </xdr:cNvPr>
            <xdr:cNvSpPr txBox="1"/>
          </xdr:nvSpPr>
          <xdr:spPr>
            <a:xfrm>
              <a:off x="5862637" y="2947987"/>
              <a:ext cx="1475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Δ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8</xdr:col>
      <xdr:colOff>242887</xdr:colOff>
      <xdr:row>28</xdr:row>
      <xdr:rowOff>90487</xdr:rowOff>
    </xdr:from>
    <xdr:ext cx="1466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xmlns="" id="{DA85AA55-2551-48D7-963E-4D25E74292EA}"/>
                </a:ext>
              </a:extLst>
            </xdr:cNvPr>
            <xdr:cNvSpPr txBox="1"/>
          </xdr:nvSpPr>
          <xdr:spPr>
            <a:xfrm>
              <a:off x="4567237" y="2947987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DA85AA55-2551-48D7-963E-4D25E74292EA}"/>
                </a:ext>
              </a:extLst>
            </xdr:cNvPr>
            <xdr:cNvSpPr txBox="1"/>
          </xdr:nvSpPr>
          <xdr:spPr>
            <a:xfrm>
              <a:off x="4567237" y="2947987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228600</xdr:colOff>
      <xdr:row>37</xdr:row>
      <xdr:rowOff>23812</xdr:rowOff>
    </xdr:from>
    <xdr:ext cx="658642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xmlns="" id="{3A825134-9EA8-455A-9E61-628033B3EAE5}"/>
                </a:ext>
              </a:extLst>
            </xdr:cNvPr>
            <xdr:cNvSpPr txBox="1"/>
          </xdr:nvSpPr>
          <xdr:spPr>
            <a:xfrm>
              <a:off x="228600" y="7072312"/>
              <a:ext cx="658642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ru-RU" sz="110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A825134-9EA8-455A-9E61-628033B3EAE5}"/>
                </a:ext>
              </a:extLst>
            </xdr:cNvPr>
            <xdr:cNvSpPr txBox="1"/>
          </xdr:nvSpPr>
          <xdr:spPr>
            <a:xfrm>
              <a:off x="228600" y="7072312"/>
              <a:ext cx="658642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0=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𝑧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ru-RU" sz="1100" i="0">
                  <a:latin typeface="Cambria Math" panose="02040503050406030204" pitchFamily="18" charset="0"/>
                </a:rPr>
                <a:t>Δ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276225</xdr:colOff>
      <xdr:row>39</xdr:row>
      <xdr:rowOff>33338</xdr:rowOff>
    </xdr:from>
    <xdr:ext cx="685800" cy="34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xmlns="" id="{77DDC583-69D6-4DC6-8F61-46F88B8910B1}"/>
                </a:ext>
              </a:extLst>
            </xdr:cNvPr>
            <xdr:cNvSpPr txBox="1"/>
          </xdr:nvSpPr>
          <xdr:spPr>
            <a:xfrm>
              <a:off x="276225" y="7462838"/>
              <a:ext cx="685800" cy="34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77DDC583-69D6-4DC6-8F61-46F88B8910B1}"/>
                </a:ext>
              </a:extLst>
            </xdr:cNvPr>
            <xdr:cNvSpPr txBox="1"/>
          </xdr:nvSpPr>
          <xdr:spPr>
            <a:xfrm>
              <a:off x="276225" y="7462838"/>
              <a:ext cx="685800" cy="34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𝑛=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0 𝑁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0+𝑁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33337</xdr:colOff>
      <xdr:row>42</xdr:row>
      <xdr:rowOff>52387</xdr:rowOff>
    </xdr:from>
    <xdr:ext cx="631711" cy="328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xmlns="" id="{185EA7FF-41E5-4F18-A405-2744E766FD68}"/>
                </a:ext>
              </a:extLst>
            </xdr:cNvPr>
            <xdr:cNvSpPr txBox="1"/>
          </xdr:nvSpPr>
          <xdr:spPr>
            <a:xfrm>
              <a:off x="33337" y="8053387"/>
              <a:ext cx="631711" cy="328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185EA7FF-41E5-4F18-A405-2744E766FD68}"/>
                </a:ext>
              </a:extLst>
            </xdr:cNvPr>
            <xdr:cNvSpPr txBox="1"/>
          </xdr:nvSpPr>
          <xdr:spPr>
            <a:xfrm>
              <a:off x="33337" y="8053387"/>
              <a:ext cx="631711" cy="328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𝑚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1=𝑠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9525</xdr:colOff>
      <xdr:row>44</xdr:row>
      <xdr:rowOff>57150</xdr:rowOff>
    </xdr:from>
    <xdr:ext cx="638252" cy="328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xmlns="" id="{0D70C36E-2B37-4045-9290-50110F2B731F}"/>
                </a:ext>
              </a:extLst>
            </xdr:cNvPr>
            <xdr:cNvSpPr txBox="1"/>
          </xdr:nvSpPr>
          <xdr:spPr>
            <a:xfrm>
              <a:off x="9525" y="8439150"/>
              <a:ext cx="638252" cy="328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sz="1100" b="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D70C36E-2B37-4045-9290-50110F2B731F}"/>
                </a:ext>
              </a:extLst>
            </xdr:cNvPr>
            <xdr:cNvSpPr txBox="1"/>
          </xdr:nvSpPr>
          <xdr:spPr>
            <a:xfrm>
              <a:off x="9525" y="8439150"/>
              <a:ext cx="638252" cy="328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𝑚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=𝑠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 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261937</xdr:colOff>
      <xdr:row>43</xdr:row>
      <xdr:rowOff>100012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xmlns="" id="{D8BF305A-05DA-4F4F-BC47-EF19A2FB5493}"/>
                </a:ext>
              </a:extLst>
            </xdr:cNvPr>
            <xdr:cNvSpPr txBox="1"/>
          </xdr:nvSpPr>
          <xdr:spPr>
            <a:xfrm>
              <a:off x="3986212" y="2957512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D8BF305A-05DA-4F4F-BC47-EF19A2FB5493}"/>
                </a:ext>
              </a:extLst>
            </xdr:cNvPr>
            <xdr:cNvSpPr txBox="1"/>
          </xdr:nvSpPr>
          <xdr:spPr>
            <a:xfrm>
              <a:off x="3986212" y="2957512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𝑥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9</xdr:col>
      <xdr:colOff>271462</xdr:colOff>
      <xdr:row>43</xdr:row>
      <xdr:rowOff>90487</xdr:rowOff>
    </xdr:from>
    <xdr:ext cx="15369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xmlns="" id="{24032E30-637E-44CB-A639-5112EE4122C2}"/>
                </a:ext>
              </a:extLst>
            </xdr:cNvPr>
            <xdr:cNvSpPr txBox="1"/>
          </xdr:nvSpPr>
          <xdr:spPr>
            <a:xfrm>
              <a:off x="5214937" y="2947987"/>
              <a:ext cx="1536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24032E30-637E-44CB-A639-5112EE4122C2}"/>
                </a:ext>
              </a:extLst>
            </xdr:cNvPr>
            <xdr:cNvSpPr txBox="1"/>
          </xdr:nvSpPr>
          <xdr:spPr>
            <a:xfrm>
              <a:off x="5214937" y="2947987"/>
              <a:ext cx="1536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𝛼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11</xdr:col>
      <xdr:colOff>223837</xdr:colOff>
      <xdr:row>43</xdr:row>
      <xdr:rowOff>90487</xdr:rowOff>
    </xdr:from>
    <xdr:ext cx="1475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xmlns="" id="{BF2E2ECF-B637-4583-9382-A410C730E3B8}"/>
                </a:ext>
              </a:extLst>
            </xdr:cNvPr>
            <xdr:cNvSpPr txBox="1"/>
          </xdr:nvSpPr>
          <xdr:spPr>
            <a:xfrm>
              <a:off x="5872162" y="2947987"/>
              <a:ext cx="1475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400">
                        <a:latin typeface="Cambria Math" panose="02040503050406030204" pitchFamily="18" charset="0"/>
                      </a:rPr>
                      <m:t>Δ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BF2E2ECF-B637-4583-9382-A410C730E3B8}"/>
                </a:ext>
              </a:extLst>
            </xdr:cNvPr>
            <xdr:cNvSpPr txBox="1"/>
          </xdr:nvSpPr>
          <xdr:spPr>
            <a:xfrm>
              <a:off x="5872162" y="2947987"/>
              <a:ext cx="1475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Δ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8</xdr:col>
      <xdr:colOff>242887</xdr:colOff>
      <xdr:row>43</xdr:row>
      <xdr:rowOff>90487</xdr:rowOff>
    </xdr:from>
    <xdr:ext cx="1466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xmlns="" id="{26087805-DBB8-41E1-A7BC-A61F5DA1A235}"/>
                </a:ext>
              </a:extLst>
            </xdr:cNvPr>
            <xdr:cNvSpPr txBox="1"/>
          </xdr:nvSpPr>
          <xdr:spPr>
            <a:xfrm>
              <a:off x="4576762" y="2947987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26087805-DBB8-41E1-A7BC-A61F5DA1A235}"/>
                </a:ext>
              </a:extLst>
            </xdr:cNvPr>
            <xdr:cNvSpPr txBox="1"/>
          </xdr:nvSpPr>
          <xdr:spPr>
            <a:xfrm>
              <a:off x="4576762" y="2947987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261937</xdr:colOff>
      <xdr:row>43</xdr:row>
      <xdr:rowOff>100012</xdr:rowOff>
    </xdr:from>
    <xdr:ext cx="12715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xmlns="" id="{0CE9D24E-0EC0-4AEB-B121-DA288A1F83C8}"/>
                </a:ext>
              </a:extLst>
            </xdr:cNvPr>
            <xdr:cNvSpPr txBox="1"/>
          </xdr:nvSpPr>
          <xdr:spPr>
            <a:xfrm>
              <a:off x="3986212" y="8101012"/>
              <a:ext cx="12715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0CE9D24E-0EC0-4AEB-B121-DA288A1F83C8}"/>
                </a:ext>
              </a:extLst>
            </xdr:cNvPr>
            <xdr:cNvSpPr txBox="1"/>
          </xdr:nvSpPr>
          <xdr:spPr>
            <a:xfrm>
              <a:off x="3986212" y="8101012"/>
              <a:ext cx="12715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𝑠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10</xdr:col>
      <xdr:colOff>71437</xdr:colOff>
      <xdr:row>43</xdr:row>
      <xdr:rowOff>52387</xdr:rowOff>
    </xdr:from>
    <xdr:ext cx="486736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xmlns="" id="{37DA2291-2E35-4A4C-B5D8-9BA2575ED44E}"/>
                </a:ext>
              </a:extLst>
            </xdr:cNvPr>
            <xdr:cNvSpPr txBox="1"/>
          </xdr:nvSpPr>
          <xdr:spPr>
            <a:xfrm>
              <a:off x="5719762" y="8053387"/>
              <a:ext cx="486736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37DA2291-2E35-4A4C-B5D8-9BA2575ED44E}"/>
                </a:ext>
              </a:extLst>
            </xdr:cNvPr>
            <xdr:cNvSpPr txBox="1"/>
          </xdr:nvSpPr>
          <xdr:spPr>
            <a:xfrm>
              <a:off x="5719762" y="8053387"/>
              <a:ext cx="486736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𝑡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400" i="0">
                  <a:latin typeface="Cambria Math" panose="02040503050406030204" pitchFamily="18" charset="0"/>
                </a:rPr>
                <a:t>𝑎,𝑛−1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80962</xdr:colOff>
      <xdr:row>50</xdr:row>
      <xdr:rowOff>185737</xdr:rowOff>
    </xdr:from>
    <xdr:ext cx="107144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xmlns="" id="{FDC8D4C5-6BF4-4264-A318-139851CB3622}"/>
                </a:ext>
              </a:extLst>
            </xdr:cNvPr>
            <xdr:cNvSpPr txBox="1"/>
          </xdr:nvSpPr>
          <xdr:spPr>
            <a:xfrm>
              <a:off x="80962" y="3233737"/>
              <a:ext cx="10714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ru-RU" sz="110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100−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𝛼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⋅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FDC8D4C5-6BF4-4264-A318-139851CB3622}"/>
                </a:ext>
              </a:extLst>
            </xdr:cNvPr>
            <xdr:cNvSpPr txBox="1"/>
          </xdr:nvSpPr>
          <xdr:spPr>
            <a:xfrm>
              <a:off x="80962" y="3233737"/>
              <a:ext cx="10714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𝛼,𝑛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100" i="0">
                  <a:latin typeface="Cambria Math" panose="02040503050406030204" pitchFamily="18" charset="0"/>
                </a:rPr>
                <a:t>=𝑡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100−𝛼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100" i="0">
                  <a:latin typeface="Cambria Math" panose="02040503050406030204" pitchFamily="18" charset="0"/>
                </a:rPr>
                <a:t>⋅𝑚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80962</xdr:colOff>
      <xdr:row>53</xdr:row>
      <xdr:rowOff>185737</xdr:rowOff>
    </xdr:from>
    <xdr:ext cx="107144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xmlns="" id="{25696719-66B0-4F42-86E6-22FDF76C48E4}"/>
                </a:ext>
              </a:extLst>
            </xdr:cNvPr>
            <xdr:cNvSpPr txBox="1"/>
          </xdr:nvSpPr>
          <xdr:spPr>
            <a:xfrm>
              <a:off x="80962" y="3805237"/>
              <a:ext cx="10714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ru-RU" sz="110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100−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𝛼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⋅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25696719-66B0-4F42-86E6-22FDF76C48E4}"/>
                </a:ext>
              </a:extLst>
            </xdr:cNvPr>
            <xdr:cNvSpPr txBox="1"/>
          </xdr:nvSpPr>
          <xdr:spPr>
            <a:xfrm>
              <a:off x="80962" y="3805237"/>
              <a:ext cx="10714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𝛼,𝑛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100" i="0">
                  <a:latin typeface="Cambria Math" panose="02040503050406030204" pitchFamily="18" charset="0"/>
                </a:rPr>
                <a:t>=𝑡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100−𝛼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100" i="0">
                  <a:latin typeface="Cambria Math" panose="02040503050406030204" pitchFamily="18" charset="0"/>
                </a:rPr>
                <a:t>⋅𝑚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300037</xdr:colOff>
      <xdr:row>58</xdr:row>
      <xdr:rowOff>80962</xdr:rowOff>
    </xdr:from>
    <xdr:ext cx="235642" cy="226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xmlns="" id="{60EE9CC0-AE98-4508-AD20-AF2F23D1187F}"/>
                </a:ext>
              </a:extLst>
            </xdr:cNvPr>
            <xdr:cNvSpPr txBox="1"/>
          </xdr:nvSpPr>
          <xdr:spPr>
            <a:xfrm>
              <a:off x="300037" y="10748962"/>
              <a:ext cx="235642" cy="226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60EE9CC0-AE98-4508-AD20-AF2F23D1187F}"/>
                </a:ext>
              </a:extLst>
            </xdr:cNvPr>
            <xdr:cNvSpPr txBox="1"/>
          </xdr:nvSpPr>
          <xdr:spPr>
            <a:xfrm>
              <a:off x="300037" y="10748962"/>
              <a:ext cx="235642" cy="226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𝜒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400" i="0">
                  <a:latin typeface="Cambria Math" panose="02040503050406030204" pitchFamily="18" charset="0"/>
                </a:rPr>
                <a:t>1^2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300037</xdr:colOff>
      <xdr:row>60</xdr:row>
      <xdr:rowOff>80962</xdr:rowOff>
    </xdr:from>
    <xdr:ext cx="235641" cy="226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xmlns="" id="{D0E14FBA-71A0-4906-864B-FBE4872BA5BA}"/>
                </a:ext>
              </a:extLst>
            </xdr:cNvPr>
            <xdr:cNvSpPr txBox="1"/>
          </xdr:nvSpPr>
          <xdr:spPr>
            <a:xfrm>
              <a:off x="300037" y="11129962"/>
              <a:ext cx="235641" cy="226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4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D0E14FBA-71A0-4906-864B-FBE4872BA5BA}"/>
                </a:ext>
              </a:extLst>
            </xdr:cNvPr>
            <xdr:cNvSpPr txBox="1"/>
          </xdr:nvSpPr>
          <xdr:spPr>
            <a:xfrm>
              <a:off x="300037" y="11129962"/>
              <a:ext cx="235641" cy="226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𝜒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400" b="0" i="0">
                  <a:latin typeface="Cambria Math" panose="02040503050406030204" pitchFamily="18" charset="0"/>
                </a:rPr>
                <a:t>2^</a:t>
              </a:r>
              <a:r>
                <a:rPr lang="ru-RU" sz="1400" i="0">
                  <a:latin typeface="Cambria Math" panose="02040503050406030204" pitchFamily="18" charset="0"/>
                </a:rPr>
                <a:t>2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309562</xdr:colOff>
      <xdr:row>56</xdr:row>
      <xdr:rowOff>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xmlns="" id="{F34AF46F-DF51-4EBC-B1FB-8706A4BB9C63}"/>
                </a:ext>
              </a:extLst>
            </xdr:cNvPr>
            <xdr:cNvSpPr txBox="1"/>
          </xdr:nvSpPr>
          <xdr:spPr>
            <a:xfrm>
              <a:off x="5253037" y="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F34AF46F-DF51-4EBC-B1FB-8706A4BB9C63}"/>
                </a:ext>
              </a:extLst>
            </xdr:cNvPr>
            <xdr:cNvSpPr txBox="1"/>
          </xdr:nvSpPr>
          <xdr:spPr>
            <a:xfrm>
              <a:off x="5253037" y="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200025</xdr:colOff>
      <xdr:row>58</xdr:row>
      <xdr:rowOff>4762</xdr:rowOff>
    </xdr:from>
    <xdr:ext cx="148182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xmlns="" id="{A8D2C07C-E10A-45D3-AD33-A717004B9DD1}"/>
                </a:ext>
              </a:extLst>
            </xdr:cNvPr>
            <xdr:cNvSpPr txBox="1"/>
          </xdr:nvSpPr>
          <xdr:spPr>
            <a:xfrm>
              <a:off x="200025" y="2481262"/>
              <a:ext cx="14818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A8D2C07C-E10A-45D3-AD33-A717004B9DD1}"/>
                </a:ext>
              </a:extLst>
            </xdr:cNvPr>
            <xdr:cNvSpPr txBox="1"/>
          </xdr:nvSpPr>
          <xdr:spPr>
            <a:xfrm>
              <a:off x="200025" y="2481262"/>
              <a:ext cx="14818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357187</xdr:colOff>
      <xdr:row>60</xdr:row>
      <xdr:rowOff>176212</xdr:rowOff>
    </xdr:from>
    <xdr:ext cx="15369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xmlns="" id="{EF68371F-604C-4B6D-9128-94D0A07E9311}"/>
                </a:ext>
              </a:extLst>
            </xdr:cNvPr>
            <xdr:cNvSpPr txBox="1"/>
          </xdr:nvSpPr>
          <xdr:spPr>
            <a:xfrm>
              <a:off x="5300662" y="11606212"/>
              <a:ext cx="1536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EF68371F-604C-4B6D-9128-94D0A07E9311}"/>
                </a:ext>
              </a:extLst>
            </xdr:cNvPr>
            <xdr:cNvSpPr txBox="1"/>
          </xdr:nvSpPr>
          <xdr:spPr>
            <a:xfrm>
              <a:off x="5300662" y="11606212"/>
              <a:ext cx="1536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𝛼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490537</xdr:colOff>
      <xdr:row>63</xdr:row>
      <xdr:rowOff>185737</xdr:rowOff>
    </xdr:from>
    <xdr:ext cx="185051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xmlns="" id="{2CAEE296-9DA6-4B80-8955-68A057540F84}"/>
                </a:ext>
              </a:extLst>
            </xdr:cNvPr>
            <xdr:cNvSpPr txBox="1"/>
          </xdr:nvSpPr>
          <xdr:spPr>
            <a:xfrm>
              <a:off x="3605212" y="12187237"/>
              <a:ext cx="18505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2CAEE296-9DA6-4B80-8955-68A057540F84}"/>
                </a:ext>
              </a:extLst>
            </xdr:cNvPr>
            <xdr:cNvSpPr txBox="1"/>
          </xdr:nvSpPr>
          <xdr:spPr>
            <a:xfrm>
              <a:off x="3605212" y="12187237"/>
              <a:ext cx="18505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500062</xdr:colOff>
      <xdr:row>64</xdr:row>
      <xdr:rowOff>185737</xdr:rowOff>
    </xdr:from>
    <xdr:ext cx="18505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xmlns="" id="{8E8F2704-324D-4A6C-B9F9-2124027DB895}"/>
                </a:ext>
              </a:extLst>
            </xdr:cNvPr>
            <xdr:cNvSpPr txBox="1"/>
          </xdr:nvSpPr>
          <xdr:spPr>
            <a:xfrm>
              <a:off x="3614737" y="12377737"/>
              <a:ext cx="18505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8E8F2704-324D-4A6C-B9F9-2124027DB895}"/>
                </a:ext>
              </a:extLst>
            </xdr:cNvPr>
            <xdr:cNvSpPr txBox="1"/>
          </xdr:nvSpPr>
          <xdr:spPr>
            <a:xfrm>
              <a:off x="3614737" y="12377737"/>
              <a:ext cx="18505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519112</xdr:colOff>
      <xdr:row>65</xdr:row>
      <xdr:rowOff>176212</xdr:rowOff>
    </xdr:from>
    <xdr:ext cx="1634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xmlns="" id="{8D6B462C-037B-48B5-8394-F28FF9D83E49}"/>
                </a:ext>
              </a:extLst>
            </xdr:cNvPr>
            <xdr:cNvSpPr txBox="1"/>
          </xdr:nvSpPr>
          <xdr:spPr>
            <a:xfrm>
              <a:off x="3633787" y="12558712"/>
              <a:ext cx="1634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8D6B462C-037B-48B5-8394-F28FF9D83E49}"/>
                </a:ext>
              </a:extLst>
            </xdr:cNvPr>
            <xdr:cNvSpPr txBox="1"/>
          </xdr:nvSpPr>
          <xdr:spPr>
            <a:xfrm>
              <a:off x="3633787" y="12558712"/>
              <a:ext cx="1634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500062</xdr:colOff>
      <xdr:row>66</xdr:row>
      <xdr:rowOff>185737</xdr:rowOff>
    </xdr:from>
    <xdr:ext cx="1667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xmlns="" id="{DBC51734-4E04-49DA-8D1F-3AF4947D8F49}"/>
                </a:ext>
              </a:extLst>
            </xdr:cNvPr>
            <xdr:cNvSpPr txBox="1"/>
          </xdr:nvSpPr>
          <xdr:spPr>
            <a:xfrm>
              <a:off x="3614737" y="12758737"/>
              <a:ext cx="1667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DBC51734-4E04-49DA-8D1F-3AF4947D8F49}"/>
                </a:ext>
              </a:extLst>
            </xdr:cNvPr>
            <xdr:cNvSpPr txBox="1"/>
          </xdr:nvSpPr>
          <xdr:spPr>
            <a:xfrm>
              <a:off x="3614737" y="12758737"/>
              <a:ext cx="1667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300037</xdr:colOff>
      <xdr:row>63</xdr:row>
      <xdr:rowOff>80962</xdr:rowOff>
    </xdr:from>
    <xdr:ext cx="235642" cy="226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xmlns="" id="{ED56B235-0CD9-4421-AFBC-5168CF378D52}"/>
                </a:ext>
              </a:extLst>
            </xdr:cNvPr>
            <xdr:cNvSpPr txBox="1"/>
          </xdr:nvSpPr>
          <xdr:spPr>
            <a:xfrm>
              <a:off x="300037" y="11129962"/>
              <a:ext cx="235642" cy="226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ED56B235-0CD9-4421-AFBC-5168CF378D52}"/>
                </a:ext>
              </a:extLst>
            </xdr:cNvPr>
            <xdr:cNvSpPr txBox="1"/>
          </xdr:nvSpPr>
          <xdr:spPr>
            <a:xfrm>
              <a:off x="300037" y="11129962"/>
              <a:ext cx="235642" cy="226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𝜒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400" i="0">
                  <a:latin typeface="Cambria Math" panose="02040503050406030204" pitchFamily="18" charset="0"/>
                </a:rPr>
                <a:t>1^2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300037</xdr:colOff>
      <xdr:row>65</xdr:row>
      <xdr:rowOff>80962</xdr:rowOff>
    </xdr:from>
    <xdr:ext cx="235641" cy="226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xmlns="" id="{28525618-0BE4-48DF-AFA5-5E794027A8D3}"/>
                </a:ext>
              </a:extLst>
            </xdr:cNvPr>
            <xdr:cNvSpPr txBox="1"/>
          </xdr:nvSpPr>
          <xdr:spPr>
            <a:xfrm>
              <a:off x="300037" y="11510962"/>
              <a:ext cx="235641" cy="226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4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28525618-0BE4-48DF-AFA5-5E794027A8D3}"/>
                </a:ext>
              </a:extLst>
            </xdr:cNvPr>
            <xdr:cNvSpPr txBox="1"/>
          </xdr:nvSpPr>
          <xdr:spPr>
            <a:xfrm>
              <a:off x="300037" y="11510962"/>
              <a:ext cx="235641" cy="226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𝜒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400" b="0" i="0">
                  <a:latin typeface="Cambria Math" panose="02040503050406030204" pitchFamily="18" charset="0"/>
                </a:rPr>
                <a:t>2^</a:t>
              </a:r>
              <a:r>
                <a:rPr lang="ru-RU" sz="1400" i="0">
                  <a:latin typeface="Cambria Math" panose="02040503050406030204" pitchFamily="18" charset="0"/>
                </a:rPr>
                <a:t>2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490537</xdr:colOff>
      <xdr:row>70</xdr:row>
      <xdr:rowOff>185737</xdr:rowOff>
    </xdr:from>
    <xdr:ext cx="185051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xmlns="" id="{8A736B76-2A0F-406B-885F-986D7F5C8945}"/>
                </a:ext>
              </a:extLst>
            </xdr:cNvPr>
            <xdr:cNvSpPr txBox="1"/>
          </xdr:nvSpPr>
          <xdr:spPr>
            <a:xfrm>
              <a:off x="3605212" y="12187237"/>
              <a:ext cx="18505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8A736B76-2A0F-406B-885F-986D7F5C8945}"/>
                </a:ext>
              </a:extLst>
            </xdr:cNvPr>
            <xdr:cNvSpPr txBox="1"/>
          </xdr:nvSpPr>
          <xdr:spPr>
            <a:xfrm>
              <a:off x="3605212" y="12187237"/>
              <a:ext cx="18505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500062</xdr:colOff>
      <xdr:row>71</xdr:row>
      <xdr:rowOff>185737</xdr:rowOff>
    </xdr:from>
    <xdr:ext cx="18505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xmlns="" id="{73E4B836-0090-4B8E-BFF0-18D7BEB0D00B}"/>
                </a:ext>
              </a:extLst>
            </xdr:cNvPr>
            <xdr:cNvSpPr txBox="1"/>
          </xdr:nvSpPr>
          <xdr:spPr>
            <a:xfrm>
              <a:off x="3614737" y="12377737"/>
              <a:ext cx="18505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73E4B836-0090-4B8E-BFF0-18D7BEB0D00B}"/>
                </a:ext>
              </a:extLst>
            </xdr:cNvPr>
            <xdr:cNvSpPr txBox="1"/>
          </xdr:nvSpPr>
          <xdr:spPr>
            <a:xfrm>
              <a:off x="3614737" y="12377737"/>
              <a:ext cx="18505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519112</xdr:colOff>
      <xdr:row>72</xdr:row>
      <xdr:rowOff>176212</xdr:rowOff>
    </xdr:from>
    <xdr:ext cx="1634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xmlns="" id="{8A46566F-7717-4F30-9561-A6AF03B1F6C1}"/>
                </a:ext>
              </a:extLst>
            </xdr:cNvPr>
            <xdr:cNvSpPr txBox="1"/>
          </xdr:nvSpPr>
          <xdr:spPr>
            <a:xfrm>
              <a:off x="3633787" y="12558712"/>
              <a:ext cx="1634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8A46566F-7717-4F30-9561-A6AF03B1F6C1}"/>
                </a:ext>
              </a:extLst>
            </xdr:cNvPr>
            <xdr:cNvSpPr txBox="1"/>
          </xdr:nvSpPr>
          <xdr:spPr>
            <a:xfrm>
              <a:off x="3633787" y="12558712"/>
              <a:ext cx="1634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500062</xdr:colOff>
      <xdr:row>73</xdr:row>
      <xdr:rowOff>185737</xdr:rowOff>
    </xdr:from>
    <xdr:ext cx="1667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xmlns="" id="{50722B06-71A2-449D-9E3F-C5E815B331A6}"/>
                </a:ext>
              </a:extLst>
            </xdr:cNvPr>
            <xdr:cNvSpPr txBox="1"/>
          </xdr:nvSpPr>
          <xdr:spPr>
            <a:xfrm>
              <a:off x="3614737" y="12758737"/>
              <a:ext cx="1667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50722B06-71A2-449D-9E3F-C5E815B331A6}"/>
                </a:ext>
              </a:extLst>
            </xdr:cNvPr>
            <xdr:cNvSpPr txBox="1"/>
          </xdr:nvSpPr>
          <xdr:spPr>
            <a:xfrm>
              <a:off x="3614737" y="12758737"/>
              <a:ext cx="1667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261937</xdr:colOff>
      <xdr:row>78</xdr:row>
      <xdr:rowOff>4762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xmlns="" id="{009FC38A-97DF-4D0E-A855-F5F0A0315D85}"/>
                </a:ext>
              </a:extLst>
            </xdr:cNvPr>
            <xdr:cNvSpPr txBox="1"/>
          </xdr:nvSpPr>
          <xdr:spPr>
            <a:xfrm>
              <a:off x="3376612" y="14863762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009FC38A-97DF-4D0E-A855-F5F0A0315D85}"/>
                </a:ext>
              </a:extLst>
            </xdr:cNvPr>
            <xdr:cNvSpPr txBox="1"/>
          </xdr:nvSpPr>
          <xdr:spPr>
            <a:xfrm>
              <a:off x="3376612" y="14863762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280987</xdr:colOff>
      <xdr:row>78</xdr:row>
      <xdr:rowOff>14287</xdr:rowOff>
    </xdr:from>
    <xdr:ext cx="115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xmlns="" id="{AD626252-6767-4DD4-9F5A-D5C4CD741E8C}"/>
                </a:ext>
              </a:extLst>
            </xdr:cNvPr>
            <xdr:cNvSpPr txBox="1"/>
          </xdr:nvSpPr>
          <xdr:spPr>
            <a:xfrm>
              <a:off x="4005262" y="14873287"/>
              <a:ext cx="11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AD626252-6767-4DD4-9F5A-D5C4CD741E8C}"/>
                </a:ext>
              </a:extLst>
            </xdr:cNvPr>
            <xdr:cNvSpPr txBox="1"/>
          </xdr:nvSpPr>
          <xdr:spPr>
            <a:xfrm>
              <a:off x="4005262" y="14873287"/>
              <a:ext cx="11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195262</xdr:colOff>
      <xdr:row>81</xdr:row>
      <xdr:rowOff>33337</xdr:rowOff>
    </xdr:from>
    <xdr:ext cx="413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xmlns="" id="{70FD727D-018E-4616-883D-C78BB0433AAF}"/>
                </a:ext>
              </a:extLst>
            </xdr:cNvPr>
            <xdr:cNvSpPr txBox="1"/>
          </xdr:nvSpPr>
          <xdr:spPr>
            <a:xfrm>
              <a:off x="195262" y="15463837"/>
              <a:ext cx="413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𝑤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70FD727D-018E-4616-883D-C78BB0433AAF}"/>
                </a:ext>
              </a:extLst>
            </xdr:cNvPr>
            <xdr:cNvSpPr txBox="1"/>
          </xdr:nvSpPr>
          <xdr:spPr>
            <a:xfrm>
              <a:off x="195262" y="15463837"/>
              <a:ext cx="413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𝑃≈𝑤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5</xdr:col>
      <xdr:colOff>19051</xdr:colOff>
      <xdr:row>80</xdr:row>
      <xdr:rowOff>85726</xdr:rowOff>
    </xdr:from>
    <xdr:to>
      <xdr:col>9</xdr:col>
      <xdr:colOff>578637</xdr:colOff>
      <xdr:row>83</xdr:row>
      <xdr:rowOff>0</xdr:rowOff>
    </xdr:to>
    <xdr:pic>
      <xdr:nvPicPr>
        <xdr:cNvPr id="93" name="Рисунок 92">
          <a:extLst>
            <a:ext uri="{FF2B5EF4-FFF2-40B4-BE49-F238E27FC236}">
              <a16:creationId xmlns:a16="http://schemas.microsoft.com/office/drawing/2014/main" xmlns="" id="{DB6E3BA2-CCEC-4B7E-96AA-8DC93AA09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3726" y="15325726"/>
          <a:ext cx="3093236" cy="485774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84</xdr:row>
      <xdr:rowOff>0</xdr:rowOff>
    </xdr:from>
    <xdr:to>
      <xdr:col>12</xdr:col>
      <xdr:colOff>419100</xdr:colOff>
      <xdr:row>87</xdr:row>
      <xdr:rowOff>145611</xdr:rowOff>
    </xdr:to>
    <xdr:pic>
      <xdr:nvPicPr>
        <xdr:cNvPr id="94" name="Рисунок 93">
          <a:extLst>
            <a:ext uri="{FF2B5EF4-FFF2-40B4-BE49-F238E27FC236}">
              <a16:creationId xmlns:a16="http://schemas.microsoft.com/office/drawing/2014/main" xmlns="" id="{98D2AEEB-1A19-4647-A447-BF396EC1F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6002000"/>
          <a:ext cx="3514725" cy="717111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87</xdr:row>
      <xdr:rowOff>171450</xdr:rowOff>
    </xdr:from>
    <xdr:to>
      <xdr:col>9</xdr:col>
      <xdr:colOff>361744</xdr:colOff>
      <xdr:row>90</xdr:row>
      <xdr:rowOff>142807</xdr:rowOff>
    </xdr:to>
    <xdr:pic>
      <xdr:nvPicPr>
        <xdr:cNvPr id="95" name="Рисунок 94">
          <a:extLst>
            <a:ext uri="{FF2B5EF4-FFF2-40B4-BE49-F238E27FC236}">
              <a16:creationId xmlns:a16="http://schemas.microsoft.com/office/drawing/2014/main" xmlns="" id="{3B75AE96-B8A9-4802-BEB7-E7182C14D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62450" y="16744950"/>
          <a:ext cx="1647619" cy="5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90</xdr:row>
      <xdr:rowOff>85725</xdr:rowOff>
    </xdr:from>
    <xdr:to>
      <xdr:col>10</xdr:col>
      <xdr:colOff>352143</xdr:colOff>
      <xdr:row>93</xdr:row>
      <xdr:rowOff>114225</xdr:rowOff>
    </xdr:to>
    <xdr:pic>
      <xdr:nvPicPr>
        <xdr:cNvPr id="96" name="Рисунок 95">
          <a:extLst>
            <a:ext uri="{FF2B5EF4-FFF2-40B4-BE49-F238E27FC236}">
              <a16:creationId xmlns:a16="http://schemas.microsoft.com/office/drawing/2014/main" xmlns="" id="{39AA9D59-FFAA-4A03-B0E7-ABB4FBCE6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52925" y="17230725"/>
          <a:ext cx="2257143" cy="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93</xdr:row>
      <xdr:rowOff>171450</xdr:rowOff>
    </xdr:from>
    <xdr:to>
      <xdr:col>9</xdr:col>
      <xdr:colOff>66508</xdr:colOff>
      <xdr:row>96</xdr:row>
      <xdr:rowOff>190426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xmlns="" id="{D3076873-D3B6-474B-8290-FEB46BD7C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81500" y="18078450"/>
          <a:ext cx="1333333" cy="5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97</xdr:row>
      <xdr:rowOff>0</xdr:rowOff>
    </xdr:from>
    <xdr:to>
      <xdr:col>8</xdr:col>
      <xdr:colOff>647581</xdr:colOff>
      <xdr:row>99</xdr:row>
      <xdr:rowOff>161857</xdr:rowOff>
    </xdr:to>
    <xdr:pic>
      <xdr:nvPicPr>
        <xdr:cNvPr id="98" name="Рисунок 97">
          <a:extLst>
            <a:ext uri="{FF2B5EF4-FFF2-40B4-BE49-F238E27FC236}">
              <a16:creationId xmlns:a16="http://schemas.microsoft.com/office/drawing/2014/main" xmlns="" id="{F9D8C9DF-1A67-42BC-995B-E458A10CF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38675" y="18478500"/>
          <a:ext cx="952381" cy="542857"/>
        </a:xfrm>
        <a:prstGeom prst="rect">
          <a:avLst/>
        </a:prstGeom>
      </xdr:spPr>
    </xdr:pic>
    <xdr:clientData/>
  </xdr:twoCellAnchor>
  <xdr:oneCellAnchor>
    <xdr:from>
      <xdr:col>3</xdr:col>
      <xdr:colOff>309562</xdr:colOff>
      <xdr:row>98</xdr:row>
      <xdr:rowOff>33337</xdr:rowOff>
    </xdr:from>
    <xdr:ext cx="1577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xmlns="" id="{4071137A-D38E-4297-9CBE-D2D94B67A142}"/>
                </a:ext>
              </a:extLst>
            </xdr:cNvPr>
            <xdr:cNvSpPr txBox="1"/>
          </xdr:nvSpPr>
          <xdr:spPr>
            <a:xfrm>
              <a:off x="2205037" y="18702337"/>
              <a:ext cx="157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4071137A-D38E-4297-9CBE-D2D94B67A142}"/>
                </a:ext>
              </a:extLst>
            </xdr:cNvPr>
            <xdr:cNvSpPr txBox="1"/>
          </xdr:nvSpPr>
          <xdr:spPr>
            <a:xfrm>
              <a:off x="2205037" y="18702337"/>
              <a:ext cx="157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242887</xdr:colOff>
      <xdr:row>104</xdr:row>
      <xdr:rowOff>185737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xmlns="" id="{B07C7E69-89D8-493E-882D-EF2CCFB00C5C}"/>
                </a:ext>
              </a:extLst>
            </xdr:cNvPr>
            <xdr:cNvSpPr txBox="1"/>
          </xdr:nvSpPr>
          <xdr:spPr>
            <a:xfrm>
              <a:off x="4576762" y="19997737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B07C7E69-89D8-493E-882D-EF2CCFB00C5C}"/>
                </a:ext>
              </a:extLst>
            </xdr:cNvPr>
            <xdr:cNvSpPr txBox="1"/>
          </xdr:nvSpPr>
          <xdr:spPr>
            <a:xfrm>
              <a:off x="4576762" y="19997737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195262</xdr:colOff>
      <xdr:row>109</xdr:row>
      <xdr:rowOff>14287</xdr:rowOff>
    </xdr:from>
    <xdr:ext cx="368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xmlns="" id="{E9B40AD9-026D-449D-8C17-DB5441146755}"/>
                </a:ext>
              </a:extLst>
            </xdr:cNvPr>
            <xdr:cNvSpPr txBox="1"/>
          </xdr:nvSpPr>
          <xdr:spPr>
            <a:xfrm>
              <a:off x="195262" y="20778787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𝜆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E9B40AD9-026D-449D-8C17-DB5441146755}"/>
                </a:ext>
              </a:extLst>
            </xdr:cNvPr>
            <xdr:cNvSpPr txBox="1"/>
          </xdr:nvSpPr>
          <xdr:spPr>
            <a:xfrm>
              <a:off x="195262" y="20778787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147637</xdr:colOff>
      <xdr:row>112</xdr:row>
      <xdr:rowOff>80962</xdr:rowOff>
    </xdr:from>
    <xdr:ext cx="579646" cy="199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xmlns="" id="{35F5C830-94A7-4BC0-A35A-CEC585CA9815}"/>
                </a:ext>
              </a:extLst>
            </xdr:cNvPr>
            <xdr:cNvSpPr txBox="1"/>
          </xdr:nvSpPr>
          <xdr:spPr>
            <a:xfrm>
              <a:off x="147637" y="21416962"/>
              <a:ext cx="579646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5F5C830-94A7-4BC0-A35A-CEC585CA9815}"/>
                </a:ext>
              </a:extLst>
            </xdr:cNvPr>
            <xdr:cNvSpPr txBox="1"/>
          </xdr:nvSpPr>
          <xdr:spPr>
            <a:xfrm>
              <a:off x="147637" y="21416962"/>
              <a:ext cx="579646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𝛼∕2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2𝑥)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114</xdr:row>
      <xdr:rowOff>100012</xdr:rowOff>
    </xdr:from>
    <xdr:ext cx="1222322" cy="2544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xmlns="" id="{9CD6105F-A5A2-4E48-B32E-B838389293B8}"/>
                </a:ext>
              </a:extLst>
            </xdr:cNvPr>
            <xdr:cNvSpPr txBox="1"/>
          </xdr:nvSpPr>
          <xdr:spPr>
            <a:xfrm>
              <a:off x="57150" y="21817012"/>
              <a:ext cx="1222322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ru-RU" sz="14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ru-RU" sz="1400" b="0" i="1">
                            <a:latin typeface="Cambria Math" panose="02040503050406030204" pitchFamily="18" charset="0"/>
                          </a:rPr>
                          <m:t>+2</m:t>
                        </m: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9CD6105F-A5A2-4E48-B32E-B838389293B8}"/>
                </a:ext>
              </a:extLst>
            </xdr:cNvPr>
            <xdr:cNvSpPr txBox="1"/>
          </xdr:nvSpPr>
          <xdr:spPr>
            <a:xfrm>
              <a:off x="57150" y="21817012"/>
              <a:ext cx="1222322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𝜒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_(〖</a:t>
              </a:r>
              <a:r>
                <a:rPr lang="ru-RU" sz="1400" b="0" i="0">
                  <a:latin typeface="Cambria Math" panose="02040503050406030204" pitchFamily="18" charset="0"/>
                </a:rPr>
                <a:t>1−</a:t>
              </a:r>
              <a:r>
                <a:rPr lang="ru-RU" sz="1400" i="0">
                  <a:latin typeface="Cambria Math" panose="02040503050406030204" pitchFamily="18" charset="0"/>
                </a:rPr>
                <a:t>𝛼〗∕2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400" i="0">
                  <a:latin typeface="Cambria Math" panose="02040503050406030204" pitchFamily="18" charset="0"/>
                </a:rPr>
                <a:t>2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400" i="0">
                  <a:latin typeface="Cambria Math" panose="02040503050406030204" pitchFamily="18" charset="0"/>
                </a:rPr>
                <a:t>2𝑥</a:t>
              </a:r>
              <a:r>
                <a:rPr lang="ru-RU" sz="1400" b="0" i="0">
                  <a:latin typeface="Cambria Math" panose="02040503050406030204" pitchFamily="18" charset="0"/>
                </a:rPr>
                <a:t>+2)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347662</xdr:colOff>
      <xdr:row>112</xdr:row>
      <xdr:rowOff>23812</xdr:rowOff>
    </xdr:from>
    <xdr:ext cx="1162562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xmlns="" id="{CC32DB5C-B092-41A5-A099-27D5ED913EDC}"/>
                </a:ext>
              </a:extLst>
            </xdr:cNvPr>
            <xdr:cNvSpPr txBox="1"/>
          </xdr:nvSpPr>
          <xdr:spPr>
            <a:xfrm>
              <a:off x="2900362" y="21359812"/>
              <a:ext cx="1162562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⋅</m:t>
                    </m:r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C32DB5C-B092-41A5-A099-27D5ED913EDC}"/>
                </a:ext>
              </a:extLst>
            </xdr:cNvPr>
            <xdr:cNvSpPr txBox="1"/>
          </xdr:nvSpPr>
          <xdr:spPr>
            <a:xfrm>
              <a:off x="2900362" y="21359812"/>
              <a:ext cx="1162562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1=1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2𝑛⋅𝜒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𝛼∕2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2𝑥)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223837</xdr:colOff>
      <xdr:row>114</xdr:row>
      <xdr:rowOff>14287</xdr:rowOff>
    </xdr:from>
    <xdr:ext cx="1536639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xmlns="" id="{17FBC94C-16A8-4FC1-B484-B0AB0702EAC7}"/>
                </a:ext>
              </a:extLst>
            </xdr:cNvPr>
            <xdr:cNvSpPr txBox="1"/>
          </xdr:nvSpPr>
          <xdr:spPr>
            <a:xfrm>
              <a:off x="2776537" y="21731287"/>
              <a:ext cx="153663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⋅</m:t>
                    </m:r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+2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17FBC94C-16A8-4FC1-B484-B0AB0702EAC7}"/>
                </a:ext>
              </a:extLst>
            </xdr:cNvPr>
            <xdr:cNvSpPr txBox="1"/>
          </xdr:nvSpPr>
          <xdr:spPr>
            <a:xfrm>
              <a:off x="2776537" y="21731287"/>
              <a:ext cx="153663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=1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2𝑛⋅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𝜒_(〖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𝛼〗∕2)^2</a:t>
              </a:r>
              <a:r>
                <a:rPr lang="ru-RU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2𝑥</a:t>
              </a:r>
              <a:r>
                <a:rPr lang="ru-RU" sz="1100" b="0" i="0">
                  <a:latin typeface="Cambria Math" panose="02040503050406030204" pitchFamily="18" charset="0"/>
                </a:rPr>
                <a:t>+2)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176212</xdr:colOff>
      <xdr:row>112</xdr:row>
      <xdr:rowOff>42862</xdr:rowOff>
    </xdr:from>
    <xdr:ext cx="77316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xmlns="" id="{67C0E589-52D3-424A-A6F0-8F4FC3789FDD}"/>
                </a:ext>
              </a:extLst>
            </xdr:cNvPr>
            <xdr:cNvSpPr txBox="1"/>
          </xdr:nvSpPr>
          <xdr:spPr>
            <a:xfrm>
              <a:off x="5872162" y="21378862"/>
              <a:ext cx="77316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0,95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67C0E589-52D3-424A-A6F0-8F4FC3789FDD}"/>
                </a:ext>
              </a:extLst>
            </xdr:cNvPr>
            <xdr:cNvSpPr txBox="1"/>
          </xdr:nvSpPr>
          <xdr:spPr>
            <a:xfrm>
              <a:off x="5872162" y="21378862"/>
              <a:ext cx="77316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Δ=𝑍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0,95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√(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̅/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138112</xdr:colOff>
      <xdr:row>114</xdr:row>
      <xdr:rowOff>33337</xdr:rowOff>
    </xdr:from>
    <xdr:ext cx="3753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xmlns="" id="{C5ACF7F6-5EBB-4FC8-A7E1-59B0EC8CD541}"/>
                </a:ext>
              </a:extLst>
            </xdr:cNvPr>
            <xdr:cNvSpPr txBox="1"/>
          </xdr:nvSpPr>
          <xdr:spPr>
            <a:xfrm>
              <a:off x="6443662" y="22131337"/>
              <a:ext cx="375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 &lt;</a:t>
              </a:r>
              <a:r>
                <a:rPr lang="ru-RU" sz="1100"/>
                <a:t> </a:t>
              </a:r>
              <a14:m>
                <m:oMath xmlns:m="http://schemas.openxmlformats.org/officeDocument/2006/math">
                  <m:r>
                    <a:rPr lang="ru-RU" sz="1100" i="1">
                      <a:latin typeface="Cambria Math" panose="02040503050406030204" pitchFamily="18" charset="0"/>
                    </a:rPr>
                    <m:t>𝜆</m:t>
                  </m:r>
                </m:oMath>
              </a14:m>
              <a:r>
                <a:rPr lang="en-US" sz="1100"/>
                <a:t> </a:t>
              </a:r>
              <a:r>
                <a:rPr lang="en-US" sz="1100" baseline="0"/>
                <a:t> &lt; </a:t>
              </a:r>
              <a:endParaRPr lang="ru-RU" sz="11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C5ACF7F6-5EBB-4FC8-A7E1-59B0EC8CD541}"/>
                </a:ext>
              </a:extLst>
            </xdr:cNvPr>
            <xdr:cNvSpPr txBox="1"/>
          </xdr:nvSpPr>
          <xdr:spPr>
            <a:xfrm>
              <a:off x="6443662" y="22131337"/>
              <a:ext cx="375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/>
                <a:t> &lt;</a:t>
              </a:r>
              <a:r>
                <a:rPr lang="ru-RU" sz="1100"/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en-US" sz="1100"/>
                <a:t> </a:t>
              </a:r>
              <a:r>
                <a:rPr lang="en-US" sz="1100" baseline="0"/>
                <a:t> &lt; 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13</xdr:col>
      <xdr:colOff>228600</xdr:colOff>
      <xdr:row>112</xdr:row>
      <xdr:rowOff>133350</xdr:rowOff>
    </xdr:from>
    <xdr:to>
      <xdr:col>15</xdr:col>
      <xdr:colOff>418924</xdr:colOff>
      <xdr:row>113</xdr:row>
      <xdr:rowOff>171421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xmlns="" id="{305BCC3E-6654-43A0-8057-A4CC6C4E1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62950" y="21469350"/>
          <a:ext cx="1409524" cy="228571"/>
        </a:xfrm>
        <a:prstGeom prst="rect">
          <a:avLst/>
        </a:prstGeom>
      </xdr:spPr>
    </xdr:pic>
    <xdr:clientData/>
  </xdr:twoCellAnchor>
  <xdr:oneCellAnchor>
    <xdr:from>
      <xdr:col>3</xdr:col>
      <xdr:colOff>128587</xdr:colOff>
      <xdr:row>117</xdr:row>
      <xdr:rowOff>14287</xdr:rowOff>
    </xdr:from>
    <xdr:ext cx="368884" cy="138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xmlns="" id="{9D2EDD1B-43E4-46C9-9100-43287363CF87}"/>
                </a:ext>
              </a:extLst>
            </xdr:cNvPr>
            <xdr:cNvSpPr txBox="1"/>
          </xdr:nvSpPr>
          <xdr:spPr>
            <a:xfrm>
              <a:off x="2071687" y="22302787"/>
              <a:ext cx="368884" cy="138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9D2EDD1B-43E4-46C9-9100-43287363CF87}"/>
                </a:ext>
              </a:extLst>
            </xdr:cNvPr>
            <xdr:cNvSpPr txBox="1"/>
          </xdr:nvSpPr>
          <xdr:spPr>
            <a:xfrm>
              <a:off x="2071687" y="22302787"/>
              <a:ext cx="368884" cy="138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242887</xdr:colOff>
      <xdr:row>116</xdr:row>
      <xdr:rowOff>185737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xmlns="" id="{CC30BE7C-0B53-4F1B-9B38-A7731F3DE7B4}"/>
                </a:ext>
              </a:extLst>
            </xdr:cNvPr>
            <xdr:cNvSpPr txBox="1"/>
          </xdr:nvSpPr>
          <xdr:spPr>
            <a:xfrm>
              <a:off x="4624387" y="19997737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CC30BE7C-0B53-4F1B-9B38-A7731F3DE7B4}"/>
                </a:ext>
              </a:extLst>
            </xdr:cNvPr>
            <xdr:cNvSpPr txBox="1"/>
          </xdr:nvSpPr>
          <xdr:spPr>
            <a:xfrm>
              <a:off x="4624387" y="19997737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347662</xdr:colOff>
      <xdr:row>122</xdr:row>
      <xdr:rowOff>23812</xdr:rowOff>
    </xdr:from>
    <xdr:ext cx="1162562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xmlns="" id="{01F803A6-6D7F-4234-8E30-61557062261E}"/>
                </a:ext>
              </a:extLst>
            </xdr:cNvPr>
            <xdr:cNvSpPr txBox="1"/>
          </xdr:nvSpPr>
          <xdr:spPr>
            <a:xfrm>
              <a:off x="2900362" y="21359812"/>
              <a:ext cx="1162562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⋅</m:t>
                    </m:r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01F803A6-6D7F-4234-8E30-61557062261E}"/>
                </a:ext>
              </a:extLst>
            </xdr:cNvPr>
            <xdr:cNvSpPr txBox="1"/>
          </xdr:nvSpPr>
          <xdr:spPr>
            <a:xfrm>
              <a:off x="2900362" y="21359812"/>
              <a:ext cx="1162562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1=1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2𝑛⋅𝜒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𝛼∕2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2𝑥)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223837</xdr:colOff>
      <xdr:row>124</xdr:row>
      <xdr:rowOff>14287</xdr:rowOff>
    </xdr:from>
    <xdr:ext cx="1536639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xmlns="" id="{A311AE12-9E45-45D6-92B3-232B63DCE1D4}"/>
                </a:ext>
              </a:extLst>
            </xdr:cNvPr>
            <xdr:cNvSpPr txBox="1"/>
          </xdr:nvSpPr>
          <xdr:spPr>
            <a:xfrm>
              <a:off x="2776537" y="21731287"/>
              <a:ext cx="153663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⋅</m:t>
                    </m:r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+2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A311AE12-9E45-45D6-92B3-232B63DCE1D4}"/>
                </a:ext>
              </a:extLst>
            </xdr:cNvPr>
            <xdr:cNvSpPr txBox="1"/>
          </xdr:nvSpPr>
          <xdr:spPr>
            <a:xfrm>
              <a:off x="2776537" y="21731287"/>
              <a:ext cx="153663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=1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2𝑛⋅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𝜒_(〖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𝛼〗∕2)^2</a:t>
              </a:r>
              <a:r>
                <a:rPr lang="ru-RU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2𝑥</a:t>
              </a:r>
              <a:r>
                <a:rPr lang="ru-RU" sz="1100" b="0" i="0">
                  <a:latin typeface="Cambria Math" panose="02040503050406030204" pitchFamily="18" charset="0"/>
                </a:rPr>
                <a:t>+2)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100012</xdr:colOff>
      <xdr:row>122</xdr:row>
      <xdr:rowOff>4762</xdr:rowOff>
    </xdr:from>
    <xdr:ext cx="579646" cy="199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xmlns="" id="{9E6D35BA-04A7-4AAB-B67F-09322FF935AA}"/>
                </a:ext>
              </a:extLst>
            </xdr:cNvPr>
            <xdr:cNvSpPr txBox="1"/>
          </xdr:nvSpPr>
          <xdr:spPr>
            <a:xfrm>
              <a:off x="100012" y="23245762"/>
              <a:ext cx="579646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9E6D35BA-04A7-4AAB-B67F-09322FF935AA}"/>
                </a:ext>
              </a:extLst>
            </xdr:cNvPr>
            <xdr:cNvSpPr txBox="1"/>
          </xdr:nvSpPr>
          <xdr:spPr>
            <a:xfrm>
              <a:off x="100012" y="23245762"/>
              <a:ext cx="579646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𝛼∕2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2𝑥)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124</xdr:row>
      <xdr:rowOff>100012</xdr:rowOff>
    </xdr:from>
    <xdr:ext cx="1222322" cy="2544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xmlns="" id="{13D49994-0F04-4286-84B5-F1F0640EF267}"/>
                </a:ext>
              </a:extLst>
            </xdr:cNvPr>
            <xdr:cNvSpPr txBox="1"/>
          </xdr:nvSpPr>
          <xdr:spPr>
            <a:xfrm>
              <a:off x="57150" y="21817012"/>
              <a:ext cx="1222322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ru-RU" sz="14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ru-RU" sz="1400" b="0" i="1">
                            <a:latin typeface="Cambria Math" panose="02040503050406030204" pitchFamily="18" charset="0"/>
                          </a:rPr>
                          <m:t>+2</m:t>
                        </m: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13D49994-0F04-4286-84B5-F1F0640EF267}"/>
                </a:ext>
              </a:extLst>
            </xdr:cNvPr>
            <xdr:cNvSpPr txBox="1"/>
          </xdr:nvSpPr>
          <xdr:spPr>
            <a:xfrm>
              <a:off x="57150" y="21817012"/>
              <a:ext cx="1222322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𝜒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_(〖</a:t>
              </a:r>
              <a:r>
                <a:rPr lang="ru-RU" sz="1400" b="0" i="0">
                  <a:latin typeface="Cambria Math" panose="02040503050406030204" pitchFamily="18" charset="0"/>
                </a:rPr>
                <a:t>1−</a:t>
              </a:r>
              <a:r>
                <a:rPr lang="ru-RU" sz="1400" i="0">
                  <a:latin typeface="Cambria Math" panose="02040503050406030204" pitchFamily="18" charset="0"/>
                </a:rPr>
                <a:t>𝛼〗∕2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400" i="0">
                  <a:latin typeface="Cambria Math" panose="02040503050406030204" pitchFamily="18" charset="0"/>
                </a:rPr>
                <a:t>2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400" i="0">
                  <a:latin typeface="Cambria Math" panose="02040503050406030204" pitchFamily="18" charset="0"/>
                </a:rPr>
                <a:t>2𝑥</a:t>
              </a:r>
              <a:r>
                <a:rPr lang="ru-RU" sz="1400" b="0" i="0">
                  <a:latin typeface="Cambria Math" panose="02040503050406030204" pitchFamily="18" charset="0"/>
                </a:rPr>
                <a:t>+2)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9</xdr:col>
      <xdr:colOff>176212</xdr:colOff>
      <xdr:row>124</xdr:row>
      <xdr:rowOff>42862</xdr:rowOff>
    </xdr:from>
    <xdr:ext cx="77316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xmlns="" id="{F62AAC31-CEF7-47B9-B5D7-528B8D6B75A3}"/>
                </a:ext>
              </a:extLst>
            </xdr:cNvPr>
            <xdr:cNvSpPr txBox="1"/>
          </xdr:nvSpPr>
          <xdr:spPr>
            <a:xfrm>
              <a:off x="5872162" y="21378862"/>
              <a:ext cx="77316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0,95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F62AAC31-CEF7-47B9-B5D7-528B8D6B75A3}"/>
                </a:ext>
              </a:extLst>
            </xdr:cNvPr>
            <xdr:cNvSpPr txBox="1"/>
          </xdr:nvSpPr>
          <xdr:spPr>
            <a:xfrm>
              <a:off x="5872162" y="21378862"/>
              <a:ext cx="77316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Δ=𝑍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0,95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√(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̅/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138112</xdr:colOff>
      <xdr:row>126</xdr:row>
      <xdr:rowOff>33337</xdr:rowOff>
    </xdr:from>
    <xdr:ext cx="3753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xmlns="" id="{B60A4A85-1D7B-4D32-8CBE-1FEE7BF2EC7C}"/>
                </a:ext>
              </a:extLst>
            </xdr:cNvPr>
            <xdr:cNvSpPr txBox="1"/>
          </xdr:nvSpPr>
          <xdr:spPr>
            <a:xfrm>
              <a:off x="8882062" y="21750337"/>
              <a:ext cx="375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 &lt;</a:t>
              </a:r>
              <a:r>
                <a:rPr lang="ru-RU" sz="1100"/>
                <a:t> </a:t>
              </a:r>
              <a14:m>
                <m:oMath xmlns:m="http://schemas.openxmlformats.org/officeDocument/2006/math">
                  <m:r>
                    <a:rPr lang="ru-RU" sz="1100" i="1">
                      <a:latin typeface="Cambria Math" panose="02040503050406030204" pitchFamily="18" charset="0"/>
                    </a:rPr>
                    <m:t>𝜆</m:t>
                  </m:r>
                </m:oMath>
              </a14:m>
              <a:r>
                <a:rPr lang="en-US" sz="1100"/>
                <a:t> </a:t>
              </a:r>
              <a:r>
                <a:rPr lang="en-US" sz="1100" baseline="0"/>
                <a:t> &lt; </a:t>
              </a:r>
              <a:endParaRPr lang="ru-RU" sz="1100"/>
            </a:p>
          </xdr:txBody>
        </xdr:sp>
      </mc:Choice>
      <mc:Fallback xmlns="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B60A4A85-1D7B-4D32-8CBE-1FEE7BF2EC7C}"/>
                </a:ext>
              </a:extLst>
            </xdr:cNvPr>
            <xdr:cNvSpPr txBox="1"/>
          </xdr:nvSpPr>
          <xdr:spPr>
            <a:xfrm>
              <a:off x="8882062" y="21750337"/>
              <a:ext cx="375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/>
                <a:t> &lt;</a:t>
              </a:r>
              <a:r>
                <a:rPr lang="ru-RU" sz="1100"/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en-US" sz="1100"/>
                <a:t> </a:t>
              </a:r>
              <a:r>
                <a:rPr lang="en-US" sz="1100" baseline="0"/>
                <a:t> &lt;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228600</xdr:colOff>
      <xdr:row>124</xdr:row>
      <xdr:rowOff>133350</xdr:rowOff>
    </xdr:from>
    <xdr:ext cx="1409524" cy="228571"/>
    <xdr:pic>
      <xdr:nvPicPr>
        <xdr:cNvPr id="104" name="Рисунок 103">
          <a:extLst>
            <a:ext uri="{FF2B5EF4-FFF2-40B4-BE49-F238E27FC236}">
              <a16:creationId xmlns:a16="http://schemas.microsoft.com/office/drawing/2014/main" xmlns="" id="{7C778E34-E0C4-4D56-9D3E-2A9831C32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62950" y="21469350"/>
          <a:ext cx="1409524" cy="228571"/>
        </a:xfrm>
        <a:prstGeom prst="rect">
          <a:avLst/>
        </a:prstGeom>
      </xdr:spPr>
    </xdr:pic>
    <xdr:clientData/>
  </xdr:oneCellAnchor>
  <xdr:oneCellAnchor>
    <xdr:from>
      <xdr:col>13</xdr:col>
      <xdr:colOff>242887</xdr:colOff>
      <xdr:row>127</xdr:row>
      <xdr:rowOff>185737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xmlns="" id="{20A4E205-32FC-488C-922F-1D3681ADDB0E}"/>
                </a:ext>
              </a:extLst>
            </xdr:cNvPr>
            <xdr:cNvSpPr txBox="1"/>
          </xdr:nvSpPr>
          <xdr:spPr>
            <a:xfrm>
              <a:off x="4624387" y="19997737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20A4E205-32FC-488C-922F-1D3681ADDB0E}"/>
                </a:ext>
              </a:extLst>
            </xdr:cNvPr>
            <xdr:cNvSpPr txBox="1"/>
          </xdr:nvSpPr>
          <xdr:spPr>
            <a:xfrm>
              <a:off x="4624387" y="19997737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195262</xdr:colOff>
      <xdr:row>132</xdr:row>
      <xdr:rowOff>14287</xdr:rowOff>
    </xdr:from>
    <xdr:ext cx="3645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xmlns="" id="{5F39EC20-C08C-4808-8EDB-0CB5BAAA5AC1}"/>
                </a:ext>
              </a:extLst>
            </xdr:cNvPr>
            <xdr:cNvSpPr txBox="1"/>
          </xdr:nvSpPr>
          <xdr:spPr>
            <a:xfrm>
              <a:off x="195262" y="25160287"/>
              <a:ext cx="3645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1">
                        <a:latin typeface="Cambria Math" panose="02040503050406030204" pitchFamily="18" charset="0"/>
                      </a:rPr>
                      <m:t>v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5F39EC20-C08C-4808-8EDB-0CB5BAAA5AC1}"/>
                </a:ext>
              </a:extLst>
            </xdr:cNvPr>
            <xdr:cNvSpPr txBox="1"/>
          </xdr:nvSpPr>
          <xdr:spPr>
            <a:xfrm>
              <a:off x="195262" y="25160287"/>
              <a:ext cx="3645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ru-RU" sz="1100" i="0">
                  <a:latin typeface="Cambria Math" panose="02040503050406030204" pitchFamily="18" charset="0"/>
                </a:rPr>
                <a:t>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176212</xdr:colOff>
      <xdr:row>134</xdr:row>
      <xdr:rowOff>100012</xdr:rowOff>
    </xdr:from>
    <xdr:ext cx="583621" cy="199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xmlns="" id="{ECDF37FE-CC47-4A54-B8AA-0F007D30329E}"/>
                </a:ext>
              </a:extLst>
            </xdr:cNvPr>
            <xdr:cNvSpPr txBox="1"/>
          </xdr:nvSpPr>
          <xdr:spPr>
            <a:xfrm>
              <a:off x="176212" y="25627012"/>
              <a:ext cx="583621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ECDF37FE-CC47-4A54-B8AA-0F007D30329E}"/>
                </a:ext>
              </a:extLst>
            </xdr:cNvPr>
            <xdr:cNvSpPr txBox="1"/>
          </xdr:nvSpPr>
          <xdr:spPr>
            <a:xfrm>
              <a:off x="176212" y="25627012"/>
              <a:ext cx="583621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𝛼∕2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136</xdr:row>
      <xdr:rowOff>100012</xdr:rowOff>
    </xdr:from>
    <xdr:ext cx="914096" cy="2544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xmlns="" id="{8D407386-F16E-4009-BDEE-3102CF2F6A65}"/>
                </a:ext>
              </a:extLst>
            </xdr:cNvPr>
            <xdr:cNvSpPr txBox="1"/>
          </xdr:nvSpPr>
          <xdr:spPr>
            <a:xfrm>
              <a:off x="57150" y="26008012"/>
              <a:ext cx="914096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ru-RU" sz="14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8D407386-F16E-4009-BDEE-3102CF2F6A65}"/>
                </a:ext>
              </a:extLst>
            </xdr:cNvPr>
            <xdr:cNvSpPr txBox="1"/>
          </xdr:nvSpPr>
          <xdr:spPr>
            <a:xfrm>
              <a:off x="57150" y="26008012"/>
              <a:ext cx="914096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𝜒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_(〖</a:t>
              </a:r>
              <a:r>
                <a:rPr lang="ru-RU" sz="1400" b="0" i="0">
                  <a:latin typeface="Cambria Math" panose="02040503050406030204" pitchFamily="18" charset="0"/>
                </a:rPr>
                <a:t>1−</a:t>
              </a:r>
              <a:r>
                <a:rPr lang="ru-RU" sz="1400" i="0">
                  <a:latin typeface="Cambria Math" panose="02040503050406030204" pitchFamily="18" charset="0"/>
                </a:rPr>
                <a:t>𝛼〗∕2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400" i="0">
                  <a:latin typeface="Cambria Math" panose="02040503050406030204" pitchFamily="18" charset="0"/>
                </a:rPr>
                <a:t>2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400" i="0">
                  <a:latin typeface="Cambria Math" panose="02040503050406030204" pitchFamily="18" charset="0"/>
                </a:rPr>
                <a:t>2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ru-RU" sz="1400" b="0" i="0">
                  <a:latin typeface="Cambria Math" panose="02040503050406030204" pitchFamily="18" charset="0"/>
                </a:rPr>
                <a:t>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328612</xdr:colOff>
      <xdr:row>134</xdr:row>
      <xdr:rowOff>14287</xdr:rowOff>
    </xdr:from>
    <xdr:ext cx="588110" cy="358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xmlns="" id="{1DE886F6-1E0D-4386-BABB-539F7253BBB5}"/>
                </a:ext>
              </a:extLst>
            </xdr:cNvPr>
            <xdr:cNvSpPr txBox="1"/>
          </xdr:nvSpPr>
          <xdr:spPr>
            <a:xfrm>
              <a:off x="2881312" y="25541287"/>
              <a:ext cx="588110" cy="358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num>
                      <m:den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DE886F6-1E0D-4386-BABB-539F7253BBB5}"/>
                </a:ext>
              </a:extLst>
            </xdr:cNvPr>
            <xdr:cNvSpPr txBox="1"/>
          </xdr:nvSpPr>
          <xdr:spPr>
            <a:xfrm>
              <a:off x="2881312" y="25541287"/>
              <a:ext cx="588110" cy="358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𝑉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1=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2𝑛𝑥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̅)/(</a:t>
              </a:r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1^2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300037</xdr:colOff>
      <xdr:row>136</xdr:row>
      <xdr:rowOff>14287</xdr:rowOff>
    </xdr:from>
    <xdr:ext cx="591379" cy="370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xmlns="" id="{A9866C26-CCDC-4BA7-998D-613A86B0926B}"/>
                </a:ext>
              </a:extLst>
            </xdr:cNvPr>
            <xdr:cNvSpPr txBox="1"/>
          </xdr:nvSpPr>
          <xdr:spPr>
            <a:xfrm>
              <a:off x="2852737" y="25922287"/>
              <a:ext cx="591379" cy="370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num>
                      <m:den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A9866C26-CCDC-4BA7-998D-613A86B0926B}"/>
                </a:ext>
              </a:extLst>
            </xdr:cNvPr>
            <xdr:cNvSpPr txBox="1"/>
          </xdr:nvSpPr>
          <xdr:spPr>
            <a:xfrm>
              <a:off x="2852737" y="25922287"/>
              <a:ext cx="591379" cy="370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𝑉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=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2𝑛𝑥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̅)/(</a:t>
              </a:r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128587</xdr:colOff>
      <xdr:row>139</xdr:row>
      <xdr:rowOff>14287</xdr:rowOff>
    </xdr:from>
    <xdr:ext cx="368884" cy="138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xmlns="" id="{82E4B4B8-EDC6-4C57-9D5B-EA356E16FDAF}"/>
                </a:ext>
              </a:extLst>
            </xdr:cNvPr>
            <xdr:cNvSpPr txBox="1"/>
          </xdr:nvSpPr>
          <xdr:spPr>
            <a:xfrm>
              <a:off x="2071687" y="22302787"/>
              <a:ext cx="368884" cy="138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82E4B4B8-EDC6-4C57-9D5B-EA356E16FDAF}"/>
                </a:ext>
              </a:extLst>
            </xdr:cNvPr>
            <xdr:cNvSpPr txBox="1"/>
          </xdr:nvSpPr>
          <xdr:spPr>
            <a:xfrm>
              <a:off x="2071687" y="22302787"/>
              <a:ext cx="368884" cy="138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242887</xdr:colOff>
      <xdr:row>138</xdr:row>
      <xdr:rowOff>185737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xmlns="" id="{96DD5F8D-7DFE-4FD2-8F2C-403E44F831EC}"/>
                </a:ext>
              </a:extLst>
            </xdr:cNvPr>
            <xdr:cNvSpPr txBox="1"/>
          </xdr:nvSpPr>
          <xdr:spPr>
            <a:xfrm>
              <a:off x="2795587" y="22283737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96DD5F8D-7DFE-4FD2-8F2C-403E44F831EC}"/>
                </a:ext>
              </a:extLst>
            </xdr:cNvPr>
            <xdr:cNvSpPr txBox="1"/>
          </xdr:nvSpPr>
          <xdr:spPr>
            <a:xfrm>
              <a:off x="2795587" y="22283737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300037</xdr:colOff>
      <xdr:row>142</xdr:row>
      <xdr:rowOff>90487</xdr:rowOff>
    </xdr:from>
    <xdr:ext cx="583621" cy="199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xmlns="" id="{0E36DB51-F4FA-4790-83D2-B7B54379879A}"/>
                </a:ext>
              </a:extLst>
            </xdr:cNvPr>
            <xdr:cNvSpPr txBox="1"/>
          </xdr:nvSpPr>
          <xdr:spPr>
            <a:xfrm>
              <a:off x="300037" y="27141487"/>
              <a:ext cx="583621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0E36DB51-F4FA-4790-83D2-B7B54379879A}"/>
                </a:ext>
              </a:extLst>
            </xdr:cNvPr>
            <xdr:cNvSpPr txBox="1"/>
          </xdr:nvSpPr>
          <xdr:spPr>
            <a:xfrm>
              <a:off x="300037" y="27141487"/>
              <a:ext cx="583621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𝛼∕2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144</xdr:row>
      <xdr:rowOff>100012</xdr:rowOff>
    </xdr:from>
    <xdr:ext cx="914096" cy="2544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xmlns="" id="{59874380-8160-4A1C-A766-DB361C6E54AB}"/>
                </a:ext>
              </a:extLst>
            </xdr:cNvPr>
            <xdr:cNvSpPr txBox="1"/>
          </xdr:nvSpPr>
          <xdr:spPr>
            <a:xfrm>
              <a:off x="57150" y="27532012"/>
              <a:ext cx="914096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ru-RU" sz="14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59874380-8160-4A1C-A766-DB361C6E54AB}"/>
                </a:ext>
              </a:extLst>
            </xdr:cNvPr>
            <xdr:cNvSpPr txBox="1"/>
          </xdr:nvSpPr>
          <xdr:spPr>
            <a:xfrm>
              <a:off x="57150" y="27532012"/>
              <a:ext cx="914096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𝜒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_(〖</a:t>
              </a:r>
              <a:r>
                <a:rPr lang="ru-RU" sz="1400" b="0" i="0">
                  <a:latin typeface="Cambria Math" panose="02040503050406030204" pitchFamily="18" charset="0"/>
                </a:rPr>
                <a:t>1−</a:t>
              </a:r>
              <a:r>
                <a:rPr lang="ru-RU" sz="1400" i="0">
                  <a:latin typeface="Cambria Math" panose="02040503050406030204" pitchFamily="18" charset="0"/>
                </a:rPr>
                <a:t>𝛼〗∕2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400" i="0">
                  <a:latin typeface="Cambria Math" panose="02040503050406030204" pitchFamily="18" charset="0"/>
                </a:rPr>
                <a:t>2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400" i="0">
                  <a:latin typeface="Cambria Math" panose="02040503050406030204" pitchFamily="18" charset="0"/>
                </a:rPr>
                <a:t>2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ru-RU" sz="1400" b="0" i="0">
                  <a:latin typeface="Cambria Math" panose="02040503050406030204" pitchFamily="18" charset="0"/>
                </a:rPr>
                <a:t>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328612</xdr:colOff>
      <xdr:row>142</xdr:row>
      <xdr:rowOff>14287</xdr:rowOff>
    </xdr:from>
    <xdr:ext cx="588110" cy="358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xmlns="" id="{F03E05D7-FBED-4B12-8986-53D375F729B0}"/>
                </a:ext>
              </a:extLst>
            </xdr:cNvPr>
            <xdr:cNvSpPr txBox="1"/>
          </xdr:nvSpPr>
          <xdr:spPr>
            <a:xfrm>
              <a:off x="2881312" y="25541287"/>
              <a:ext cx="588110" cy="358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num>
                      <m:den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F03E05D7-FBED-4B12-8986-53D375F729B0}"/>
                </a:ext>
              </a:extLst>
            </xdr:cNvPr>
            <xdr:cNvSpPr txBox="1"/>
          </xdr:nvSpPr>
          <xdr:spPr>
            <a:xfrm>
              <a:off x="2881312" y="25541287"/>
              <a:ext cx="588110" cy="358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𝑉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1=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2𝑛𝑥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̅)/(</a:t>
              </a:r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1^2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300037</xdr:colOff>
      <xdr:row>144</xdr:row>
      <xdr:rowOff>14287</xdr:rowOff>
    </xdr:from>
    <xdr:ext cx="591379" cy="370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xmlns="" id="{C169D6D7-9E3F-4186-8767-F550EF9E7883}"/>
                </a:ext>
              </a:extLst>
            </xdr:cNvPr>
            <xdr:cNvSpPr txBox="1"/>
          </xdr:nvSpPr>
          <xdr:spPr>
            <a:xfrm>
              <a:off x="2852737" y="25922287"/>
              <a:ext cx="591379" cy="370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num>
                      <m:den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C169D6D7-9E3F-4186-8767-F550EF9E7883}"/>
                </a:ext>
              </a:extLst>
            </xdr:cNvPr>
            <xdr:cNvSpPr txBox="1"/>
          </xdr:nvSpPr>
          <xdr:spPr>
            <a:xfrm>
              <a:off x="2852737" y="25922287"/>
              <a:ext cx="591379" cy="370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𝑉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=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2𝑛𝑥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̅)/(</a:t>
              </a:r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119062</xdr:colOff>
      <xdr:row>139</xdr:row>
      <xdr:rowOff>14287</xdr:rowOff>
    </xdr:from>
    <xdr:ext cx="3645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xmlns="" id="{8D657554-4AEF-41CD-A154-2B4712943642}"/>
                </a:ext>
              </a:extLst>
            </xdr:cNvPr>
            <xdr:cNvSpPr txBox="1"/>
          </xdr:nvSpPr>
          <xdr:spPr>
            <a:xfrm>
              <a:off x="3281362" y="26493787"/>
              <a:ext cx="3645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1">
                        <a:latin typeface="Cambria Math" panose="02040503050406030204" pitchFamily="18" charset="0"/>
                      </a:rPr>
                      <m:t>v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8D657554-4AEF-41CD-A154-2B4712943642}"/>
                </a:ext>
              </a:extLst>
            </xdr:cNvPr>
            <xdr:cNvSpPr txBox="1"/>
          </xdr:nvSpPr>
          <xdr:spPr>
            <a:xfrm>
              <a:off x="3281362" y="26493787"/>
              <a:ext cx="3645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ru-RU" sz="1100" i="0">
                  <a:latin typeface="Cambria Math" panose="02040503050406030204" pitchFamily="18" charset="0"/>
                </a:rPr>
                <a:t>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8</xdr:col>
      <xdr:colOff>0</xdr:colOff>
      <xdr:row>139</xdr:row>
      <xdr:rowOff>38100</xdr:rowOff>
    </xdr:from>
    <xdr:to>
      <xdr:col>12</xdr:col>
      <xdr:colOff>85398</xdr:colOff>
      <xdr:row>142</xdr:row>
      <xdr:rowOff>152314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xmlns="" id="{D15CE557-C2C6-488F-B420-443C60933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91100" y="26517600"/>
          <a:ext cx="2619048" cy="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442912</xdr:colOff>
      <xdr:row>25</xdr:row>
      <xdr:rowOff>138112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943118E1-0303-42E6-9B08-AE9B994AFBD7}"/>
            </a:ext>
          </a:extLst>
        </xdr:cNvPr>
        <xdr:cNvSpPr txBox="1"/>
      </xdr:nvSpPr>
      <xdr:spPr>
        <a:xfrm>
          <a:off x="8577262" y="4900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271462</xdr:colOff>
      <xdr:row>0</xdr:row>
      <xdr:rowOff>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8679B15F-8F15-4B2F-A197-38F9B0F4F13A}"/>
                </a:ext>
              </a:extLst>
            </xdr:cNvPr>
            <xdr:cNvSpPr txBox="1"/>
          </xdr:nvSpPr>
          <xdr:spPr>
            <a:xfrm>
              <a:off x="271462" y="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79B15F-8F15-4B2F-A197-38F9B0F4F13A}"/>
                </a:ext>
              </a:extLst>
            </xdr:cNvPr>
            <xdr:cNvSpPr txBox="1"/>
          </xdr:nvSpPr>
          <xdr:spPr>
            <a:xfrm>
              <a:off x="271462" y="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261937</xdr:colOff>
      <xdr:row>0</xdr:row>
      <xdr:rowOff>0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017224CE-52AC-4436-83F3-4332FFDB65DA}"/>
                </a:ext>
              </a:extLst>
            </xdr:cNvPr>
            <xdr:cNvSpPr txBox="1"/>
          </xdr:nvSpPr>
          <xdr:spPr>
            <a:xfrm>
              <a:off x="985837" y="0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17224CE-52AC-4436-83F3-4332FFDB65DA}"/>
                </a:ext>
              </a:extLst>
            </xdr:cNvPr>
            <xdr:cNvSpPr txBox="1"/>
          </xdr:nvSpPr>
          <xdr:spPr>
            <a:xfrm>
              <a:off x="985837" y="0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280987</xdr:colOff>
      <xdr:row>3</xdr:row>
      <xdr:rowOff>14287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74333B6B-1C4C-40C0-A3C6-45599D898593}"/>
                </a:ext>
              </a:extLst>
            </xdr:cNvPr>
            <xdr:cNvSpPr txBox="1"/>
          </xdr:nvSpPr>
          <xdr:spPr>
            <a:xfrm>
              <a:off x="1614487" y="585787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4333B6B-1C4C-40C0-A3C6-45599D898593}"/>
                </a:ext>
              </a:extLst>
            </xdr:cNvPr>
            <xdr:cNvSpPr txBox="1"/>
          </xdr:nvSpPr>
          <xdr:spPr>
            <a:xfrm>
              <a:off x="1614487" y="585787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357187</xdr:colOff>
      <xdr:row>7</xdr:row>
      <xdr:rowOff>23812</xdr:rowOff>
    </xdr:from>
    <xdr:ext cx="631711" cy="327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A11C044C-24EA-4014-B44A-D2663604332F}"/>
                </a:ext>
              </a:extLst>
            </xdr:cNvPr>
            <xdr:cNvSpPr txBox="1"/>
          </xdr:nvSpPr>
          <xdr:spPr>
            <a:xfrm>
              <a:off x="357187" y="1357312"/>
              <a:ext cx="631711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11C044C-24EA-4014-B44A-D2663604332F}"/>
                </a:ext>
              </a:extLst>
            </xdr:cNvPr>
            <xdr:cNvSpPr txBox="1"/>
          </xdr:nvSpPr>
          <xdr:spPr>
            <a:xfrm>
              <a:off x="357187" y="1357312"/>
              <a:ext cx="631711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𝑚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1=𝜎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357187</xdr:colOff>
      <xdr:row>9</xdr:row>
      <xdr:rowOff>23812</xdr:rowOff>
    </xdr:from>
    <xdr:ext cx="638252" cy="327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E24D413-6265-423D-820D-D7AFABE6B084}"/>
                </a:ext>
              </a:extLst>
            </xdr:cNvPr>
            <xdr:cNvSpPr txBox="1"/>
          </xdr:nvSpPr>
          <xdr:spPr>
            <a:xfrm>
              <a:off x="357187" y="1738312"/>
              <a:ext cx="638252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sz="1100" b="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E24D413-6265-423D-820D-D7AFABE6B084}"/>
                </a:ext>
              </a:extLst>
            </xdr:cNvPr>
            <xdr:cNvSpPr txBox="1"/>
          </xdr:nvSpPr>
          <xdr:spPr>
            <a:xfrm>
              <a:off x="357187" y="1738312"/>
              <a:ext cx="638252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𝑚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=𝜎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 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200025</xdr:colOff>
      <xdr:row>13</xdr:row>
      <xdr:rowOff>4762</xdr:rowOff>
    </xdr:from>
    <xdr:ext cx="148182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B4DDC7B4-A838-4268-80F9-99333E8139C3}"/>
                </a:ext>
              </a:extLst>
            </xdr:cNvPr>
            <xdr:cNvSpPr txBox="1"/>
          </xdr:nvSpPr>
          <xdr:spPr>
            <a:xfrm>
              <a:off x="200025" y="2481262"/>
              <a:ext cx="14818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4DDC7B4-A838-4268-80F9-99333E8139C3}"/>
                </a:ext>
              </a:extLst>
            </xdr:cNvPr>
            <xdr:cNvSpPr txBox="1"/>
          </xdr:nvSpPr>
          <xdr:spPr>
            <a:xfrm>
              <a:off x="200025" y="2481262"/>
              <a:ext cx="14818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423862</xdr:colOff>
      <xdr:row>25</xdr:row>
      <xdr:rowOff>138112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BB46B444-CFB6-4203-AA38-6F9D5BCB25D4}"/>
            </a:ext>
          </a:extLst>
        </xdr:cNvPr>
        <xdr:cNvSpPr txBox="1"/>
      </xdr:nvSpPr>
      <xdr:spPr>
        <a:xfrm>
          <a:off x="7948612" y="4900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80962</xdr:colOff>
      <xdr:row>16</xdr:row>
      <xdr:rowOff>185737</xdr:rowOff>
    </xdr:from>
    <xdr:ext cx="107144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xmlns="" id="{C4DD8B3D-E8FF-4611-90B4-0AD05142F5EB}"/>
                </a:ext>
              </a:extLst>
            </xdr:cNvPr>
            <xdr:cNvSpPr txBox="1"/>
          </xdr:nvSpPr>
          <xdr:spPr>
            <a:xfrm>
              <a:off x="80962" y="3233737"/>
              <a:ext cx="10714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ru-RU" sz="110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100−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𝛼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⋅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4DD8B3D-E8FF-4611-90B4-0AD05142F5EB}"/>
                </a:ext>
              </a:extLst>
            </xdr:cNvPr>
            <xdr:cNvSpPr txBox="1"/>
          </xdr:nvSpPr>
          <xdr:spPr>
            <a:xfrm>
              <a:off x="80962" y="3233737"/>
              <a:ext cx="10714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Δ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𝛼,𝑛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100" i="0">
                  <a:latin typeface="Cambria Math" panose="02040503050406030204" pitchFamily="18" charset="0"/>
                </a:rPr>
                <a:t>=𝑡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100−𝛼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100" i="0">
                  <a:latin typeface="Cambria Math" panose="02040503050406030204" pitchFamily="18" charset="0"/>
                </a:rPr>
                <a:t>⋅𝑚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80962</xdr:colOff>
      <xdr:row>19</xdr:row>
      <xdr:rowOff>185737</xdr:rowOff>
    </xdr:from>
    <xdr:ext cx="107144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xmlns="" id="{34693B11-1B4F-4102-8C9B-69B6A38298B8}"/>
                </a:ext>
              </a:extLst>
            </xdr:cNvPr>
            <xdr:cNvSpPr txBox="1"/>
          </xdr:nvSpPr>
          <xdr:spPr>
            <a:xfrm>
              <a:off x="80962" y="3805237"/>
              <a:ext cx="10714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ru-RU" sz="110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100−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𝛼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⋅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693B11-1B4F-4102-8C9B-69B6A38298B8}"/>
                </a:ext>
              </a:extLst>
            </xdr:cNvPr>
            <xdr:cNvSpPr txBox="1"/>
          </xdr:nvSpPr>
          <xdr:spPr>
            <a:xfrm>
              <a:off x="80962" y="3805237"/>
              <a:ext cx="10714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Δ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𝛼,𝑛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100" i="0">
                  <a:latin typeface="Cambria Math" panose="02040503050406030204" pitchFamily="18" charset="0"/>
                </a:rPr>
                <a:t>=𝑡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100−𝛼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100" i="0">
                  <a:latin typeface="Cambria Math" panose="02040503050406030204" pitchFamily="18" charset="0"/>
                </a:rPr>
                <a:t>⋅𝑚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42862</xdr:colOff>
      <xdr:row>22</xdr:row>
      <xdr:rowOff>42862</xdr:rowOff>
    </xdr:from>
    <xdr:ext cx="558358" cy="320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xmlns="" id="{EA4ABA87-6EAA-4680-9591-E13D0730B5E6}"/>
                </a:ext>
              </a:extLst>
            </xdr:cNvPr>
            <xdr:cNvSpPr txBox="1"/>
          </xdr:nvSpPr>
          <xdr:spPr>
            <a:xfrm>
              <a:off x="42862" y="4233862"/>
              <a:ext cx="558358" cy="320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𝑡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A4ABA87-6EAA-4680-9591-E13D0730B5E6}"/>
                </a:ext>
              </a:extLst>
            </xdr:cNvPr>
            <xdr:cNvSpPr txBox="1"/>
          </xdr:nvSpPr>
          <xdr:spPr>
            <a:xfrm>
              <a:off x="42862" y="4233862"/>
              <a:ext cx="558358" cy="320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Δ=𝑡 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309562</xdr:colOff>
      <xdr:row>0</xdr:row>
      <xdr:rowOff>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xmlns="" id="{1D0F4022-F01F-4200-9815-43DC33D44A65}"/>
                </a:ext>
              </a:extLst>
            </xdr:cNvPr>
            <xdr:cNvSpPr txBox="1"/>
          </xdr:nvSpPr>
          <xdr:spPr>
            <a:xfrm>
              <a:off x="5300662" y="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D0F4022-F01F-4200-9815-43DC33D44A65}"/>
                </a:ext>
              </a:extLst>
            </xdr:cNvPr>
            <xdr:cNvSpPr txBox="1"/>
          </xdr:nvSpPr>
          <xdr:spPr>
            <a:xfrm>
              <a:off x="5300662" y="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42862</xdr:colOff>
      <xdr:row>25</xdr:row>
      <xdr:rowOff>42862</xdr:rowOff>
    </xdr:from>
    <xdr:ext cx="558358" cy="320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xmlns="" id="{72AEE6FE-0064-42E8-BDCA-3AE68C8FDF86}"/>
                </a:ext>
              </a:extLst>
            </xdr:cNvPr>
            <xdr:cNvSpPr txBox="1"/>
          </xdr:nvSpPr>
          <xdr:spPr>
            <a:xfrm>
              <a:off x="42862" y="4805362"/>
              <a:ext cx="558358" cy="320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𝑡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72AEE6FE-0064-42E8-BDCA-3AE68C8FDF86}"/>
                </a:ext>
              </a:extLst>
            </xdr:cNvPr>
            <xdr:cNvSpPr txBox="1"/>
          </xdr:nvSpPr>
          <xdr:spPr>
            <a:xfrm>
              <a:off x="42862" y="4805362"/>
              <a:ext cx="558358" cy="320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Δ=𝑡 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261937</xdr:colOff>
      <xdr:row>15</xdr:row>
      <xdr:rowOff>100012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xmlns="" id="{CD1F5B41-3544-4BBC-B821-DB881870FC1D}"/>
                </a:ext>
              </a:extLst>
            </xdr:cNvPr>
            <xdr:cNvSpPr txBox="1"/>
          </xdr:nvSpPr>
          <xdr:spPr>
            <a:xfrm>
              <a:off x="4033837" y="2957512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D1F5B41-3544-4BBC-B821-DB881870FC1D}"/>
                </a:ext>
              </a:extLst>
            </xdr:cNvPr>
            <xdr:cNvSpPr txBox="1"/>
          </xdr:nvSpPr>
          <xdr:spPr>
            <a:xfrm>
              <a:off x="4033837" y="2957512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𝑥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8</xdr:col>
      <xdr:colOff>271462</xdr:colOff>
      <xdr:row>15</xdr:row>
      <xdr:rowOff>90487</xdr:rowOff>
    </xdr:from>
    <xdr:ext cx="15369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xmlns="" id="{549F9DE0-C771-4B53-A5BB-E268C90D745B}"/>
                </a:ext>
              </a:extLst>
            </xdr:cNvPr>
            <xdr:cNvSpPr txBox="1"/>
          </xdr:nvSpPr>
          <xdr:spPr>
            <a:xfrm>
              <a:off x="5262562" y="2947987"/>
              <a:ext cx="1536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549F9DE0-C771-4B53-A5BB-E268C90D745B}"/>
                </a:ext>
              </a:extLst>
            </xdr:cNvPr>
            <xdr:cNvSpPr txBox="1"/>
          </xdr:nvSpPr>
          <xdr:spPr>
            <a:xfrm>
              <a:off x="5262562" y="2947987"/>
              <a:ext cx="1536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𝛼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9</xdr:col>
      <xdr:colOff>223837</xdr:colOff>
      <xdr:row>15</xdr:row>
      <xdr:rowOff>90487</xdr:rowOff>
    </xdr:from>
    <xdr:ext cx="1475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xmlns="" id="{070E8F42-7D0E-40A5-8DB6-029F712D9DDA}"/>
                </a:ext>
              </a:extLst>
            </xdr:cNvPr>
            <xdr:cNvSpPr txBox="1"/>
          </xdr:nvSpPr>
          <xdr:spPr>
            <a:xfrm>
              <a:off x="5919787" y="2947987"/>
              <a:ext cx="1475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400">
                        <a:latin typeface="Cambria Math" panose="02040503050406030204" pitchFamily="18" charset="0"/>
                      </a:rPr>
                      <m:t>Δ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70E8F42-7D0E-40A5-8DB6-029F712D9DDA}"/>
                </a:ext>
              </a:extLst>
            </xdr:cNvPr>
            <xdr:cNvSpPr txBox="1"/>
          </xdr:nvSpPr>
          <xdr:spPr>
            <a:xfrm>
              <a:off x="5919787" y="2947987"/>
              <a:ext cx="1475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Δ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242887</xdr:colOff>
      <xdr:row>15</xdr:row>
      <xdr:rowOff>90487</xdr:rowOff>
    </xdr:from>
    <xdr:ext cx="1466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xmlns="" id="{87F14E22-D67E-448A-ABE2-9FBAC9AFC24E}"/>
                </a:ext>
              </a:extLst>
            </xdr:cNvPr>
            <xdr:cNvSpPr txBox="1"/>
          </xdr:nvSpPr>
          <xdr:spPr>
            <a:xfrm>
              <a:off x="4624387" y="2947987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87F14E22-D67E-448A-ABE2-9FBAC9AFC24E}"/>
                </a:ext>
              </a:extLst>
            </xdr:cNvPr>
            <xdr:cNvSpPr txBox="1"/>
          </xdr:nvSpPr>
          <xdr:spPr>
            <a:xfrm>
              <a:off x="4624387" y="2947987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119062</xdr:colOff>
      <xdr:row>28</xdr:row>
      <xdr:rowOff>14287</xdr:rowOff>
    </xdr:from>
    <xdr:ext cx="1040734" cy="3636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xmlns="" id="{0E910B64-C921-466B-BC01-BC81FFD96457}"/>
                </a:ext>
              </a:extLst>
            </xdr:cNvPr>
            <xdr:cNvSpPr txBox="1"/>
          </xdr:nvSpPr>
          <xdr:spPr>
            <a:xfrm>
              <a:off x="119062" y="5348287"/>
              <a:ext cx="104073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𝑡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E910B64-C921-466B-BC01-BC81FFD96457}"/>
                </a:ext>
              </a:extLst>
            </xdr:cNvPr>
            <xdr:cNvSpPr txBox="1"/>
          </xdr:nvSpPr>
          <xdr:spPr>
            <a:xfrm>
              <a:off x="119062" y="5348287"/>
              <a:ext cx="104073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Δ=𝑡 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√(</a:t>
              </a:r>
              <a:r>
                <a:rPr lang="ru-RU" sz="1100" i="0">
                  <a:latin typeface="Cambria Math" panose="02040503050406030204" pitchFamily="18" charset="0"/>
                </a:rPr>
                <a:t>1−𝑛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𝑁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185737</xdr:colOff>
      <xdr:row>28</xdr:row>
      <xdr:rowOff>33337</xdr:rowOff>
    </xdr:from>
    <xdr:ext cx="280013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xmlns="" id="{ECC84B39-6BB0-4043-B0A6-1F52C65D0AF7}"/>
                </a:ext>
              </a:extLst>
            </xdr:cNvPr>
            <xdr:cNvSpPr txBox="1"/>
          </xdr:nvSpPr>
          <xdr:spPr>
            <a:xfrm>
              <a:off x="1519237" y="5367337"/>
              <a:ext cx="28001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>
                        <a:latin typeface="Cambria Math" panose="02040503050406030204" pitchFamily="18" charset="0"/>
                      </a:rPr>
                      <m:t>⇒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CC84B39-6BB0-4043-B0A6-1F52C65D0AF7}"/>
                </a:ext>
              </a:extLst>
            </xdr:cNvPr>
            <xdr:cNvSpPr txBox="1"/>
          </xdr:nvSpPr>
          <xdr:spPr>
            <a:xfrm>
              <a:off x="1519237" y="5367337"/>
              <a:ext cx="28001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2000" i="0">
                  <a:latin typeface="Cambria Math" panose="02040503050406030204" pitchFamily="18" charset="0"/>
                </a:rPr>
                <a:t>⇒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0</xdr:col>
      <xdr:colOff>119062</xdr:colOff>
      <xdr:row>31</xdr:row>
      <xdr:rowOff>14287</xdr:rowOff>
    </xdr:from>
    <xdr:ext cx="1040734" cy="3636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xmlns="" id="{E2A28DCD-D1A6-44D9-A698-EF556B808954}"/>
                </a:ext>
              </a:extLst>
            </xdr:cNvPr>
            <xdr:cNvSpPr txBox="1"/>
          </xdr:nvSpPr>
          <xdr:spPr>
            <a:xfrm>
              <a:off x="119062" y="5919787"/>
              <a:ext cx="104073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𝑡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E2A28DCD-D1A6-44D9-A698-EF556B808954}"/>
                </a:ext>
              </a:extLst>
            </xdr:cNvPr>
            <xdr:cNvSpPr txBox="1"/>
          </xdr:nvSpPr>
          <xdr:spPr>
            <a:xfrm>
              <a:off x="119062" y="5919787"/>
              <a:ext cx="104073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Δ=𝑡 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√(</a:t>
              </a:r>
              <a:r>
                <a:rPr lang="ru-RU" sz="1100" i="0">
                  <a:latin typeface="Cambria Math" panose="02040503050406030204" pitchFamily="18" charset="0"/>
                </a:rPr>
                <a:t>1−𝑛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𝑁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119062</xdr:colOff>
      <xdr:row>34</xdr:row>
      <xdr:rowOff>14287</xdr:rowOff>
    </xdr:from>
    <xdr:ext cx="1040734" cy="3636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xmlns="" id="{A342F77C-FCC3-4A58-904C-DD66400BC0E3}"/>
                </a:ext>
              </a:extLst>
            </xdr:cNvPr>
            <xdr:cNvSpPr txBox="1"/>
          </xdr:nvSpPr>
          <xdr:spPr>
            <a:xfrm>
              <a:off x="119062" y="6491287"/>
              <a:ext cx="104073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𝑡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342F77C-FCC3-4A58-904C-DD66400BC0E3}"/>
                </a:ext>
              </a:extLst>
            </xdr:cNvPr>
            <xdr:cNvSpPr txBox="1"/>
          </xdr:nvSpPr>
          <xdr:spPr>
            <a:xfrm>
              <a:off x="119062" y="6491287"/>
              <a:ext cx="1040734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Δ=𝑡 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√(</a:t>
              </a:r>
              <a:r>
                <a:rPr lang="ru-RU" sz="1100" i="0">
                  <a:latin typeface="Cambria Math" panose="02040503050406030204" pitchFamily="18" charset="0"/>
                </a:rPr>
                <a:t>1−𝑛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𝑁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261937</xdr:colOff>
      <xdr:row>28</xdr:row>
      <xdr:rowOff>100012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xmlns="" id="{D871C956-B1BE-4169-B123-80C96E0A12CC}"/>
                </a:ext>
              </a:extLst>
            </xdr:cNvPr>
            <xdr:cNvSpPr txBox="1"/>
          </xdr:nvSpPr>
          <xdr:spPr>
            <a:xfrm>
              <a:off x="4643437" y="5434012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D871C956-B1BE-4169-B123-80C96E0A12CC}"/>
                </a:ext>
              </a:extLst>
            </xdr:cNvPr>
            <xdr:cNvSpPr txBox="1"/>
          </xdr:nvSpPr>
          <xdr:spPr>
            <a:xfrm>
              <a:off x="4643437" y="5434012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𝑥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9</xdr:col>
      <xdr:colOff>271462</xdr:colOff>
      <xdr:row>28</xdr:row>
      <xdr:rowOff>90487</xdr:rowOff>
    </xdr:from>
    <xdr:ext cx="15369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xmlns="" id="{07246A23-6C30-4B57-8AD8-6BFEFE358225}"/>
                </a:ext>
              </a:extLst>
            </xdr:cNvPr>
            <xdr:cNvSpPr txBox="1"/>
          </xdr:nvSpPr>
          <xdr:spPr>
            <a:xfrm>
              <a:off x="5967412" y="5424487"/>
              <a:ext cx="1536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7246A23-6C30-4B57-8AD8-6BFEFE358225}"/>
                </a:ext>
              </a:extLst>
            </xdr:cNvPr>
            <xdr:cNvSpPr txBox="1"/>
          </xdr:nvSpPr>
          <xdr:spPr>
            <a:xfrm>
              <a:off x="5967412" y="5424487"/>
              <a:ext cx="1536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𝛼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10</xdr:col>
      <xdr:colOff>223837</xdr:colOff>
      <xdr:row>28</xdr:row>
      <xdr:rowOff>90487</xdr:rowOff>
    </xdr:from>
    <xdr:ext cx="1475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xmlns="" id="{D1AAA26A-325F-47BC-8CF7-103FB720F9DA}"/>
                </a:ext>
              </a:extLst>
            </xdr:cNvPr>
            <xdr:cNvSpPr txBox="1"/>
          </xdr:nvSpPr>
          <xdr:spPr>
            <a:xfrm>
              <a:off x="6529387" y="5424487"/>
              <a:ext cx="1475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400">
                        <a:latin typeface="Cambria Math" panose="02040503050406030204" pitchFamily="18" charset="0"/>
                      </a:rPr>
                      <m:t>Δ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1AAA26A-325F-47BC-8CF7-103FB720F9DA}"/>
                </a:ext>
              </a:extLst>
            </xdr:cNvPr>
            <xdr:cNvSpPr txBox="1"/>
          </xdr:nvSpPr>
          <xdr:spPr>
            <a:xfrm>
              <a:off x="6529387" y="5424487"/>
              <a:ext cx="1475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Δ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8</xdr:col>
      <xdr:colOff>242887</xdr:colOff>
      <xdr:row>28</xdr:row>
      <xdr:rowOff>90487</xdr:rowOff>
    </xdr:from>
    <xdr:ext cx="1466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xmlns="" id="{D4DF20C2-25C4-4D75-8DD1-EAD741E2AB6A}"/>
                </a:ext>
              </a:extLst>
            </xdr:cNvPr>
            <xdr:cNvSpPr txBox="1"/>
          </xdr:nvSpPr>
          <xdr:spPr>
            <a:xfrm>
              <a:off x="5233987" y="5424487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4DF20C2-25C4-4D75-8DD1-EAD741E2AB6A}"/>
                </a:ext>
              </a:extLst>
            </xdr:cNvPr>
            <xdr:cNvSpPr txBox="1"/>
          </xdr:nvSpPr>
          <xdr:spPr>
            <a:xfrm>
              <a:off x="5233987" y="5424487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228600</xdr:colOff>
      <xdr:row>37</xdr:row>
      <xdr:rowOff>23812</xdr:rowOff>
    </xdr:from>
    <xdr:ext cx="658642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xmlns="" id="{F495722A-1EFF-4B5D-8FD1-779E5C69A69D}"/>
                </a:ext>
              </a:extLst>
            </xdr:cNvPr>
            <xdr:cNvSpPr txBox="1"/>
          </xdr:nvSpPr>
          <xdr:spPr>
            <a:xfrm>
              <a:off x="228600" y="7072312"/>
              <a:ext cx="658642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ru-RU" sz="110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F495722A-1EFF-4B5D-8FD1-779E5C69A69D}"/>
                </a:ext>
              </a:extLst>
            </xdr:cNvPr>
            <xdr:cNvSpPr txBox="1"/>
          </xdr:nvSpPr>
          <xdr:spPr>
            <a:xfrm>
              <a:off x="228600" y="7072312"/>
              <a:ext cx="658642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0=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𝑧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ru-RU" sz="1100" i="0">
                  <a:latin typeface="Cambria Math" panose="02040503050406030204" pitchFamily="18" charset="0"/>
                </a:rPr>
                <a:t>Δ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276225</xdr:colOff>
      <xdr:row>39</xdr:row>
      <xdr:rowOff>33338</xdr:rowOff>
    </xdr:from>
    <xdr:ext cx="685800" cy="34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xmlns="" id="{88594B0A-86BE-4BD9-8DD8-30B042CA9914}"/>
                </a:ext>
              </a:extLst>
            </xdr:cNvPr>
            <xdr:cNvSpPr txBox="1"/>
          </xdr:nvSpPr>
          <xdr:spPr>
            <a:xfrm>
              <a:off x="276225" y="7462838"/>
              <a:ext cx="685800" cy="34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8594B0A-86BE-4BD9-8DD8-30B042CA9914}"/>
                </a:ext>
              </a:extLst>
            </xdr:cNvPr>
            <xdr:cNvSpPr txBox="1"/>
          </xdr:nvSpPr>
          <xdr:spPr>
            <a:xfrm>
              <a:off x="276225" y="7462838"/>
              <a:ext cx="685800" cy="34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𝑛=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0 𝑁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0+𝑁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33337</xdr:colOff>
      <xdr:row>42</xdr:row>
      <xdr:rowOff>52387</xdr:rowOff>
    </xdr:from>
    <xdr:ext cx="631711" cy="328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xmlns="" id="{828AE057-5631-4B4A-A63C-3DD5A73FB1EA}"/>
                </a:ext>
              </a:extLst>
            </xdr:cNvPr>
            <xdr:cNvSpPr txBox="1"/>
          </xdr:nvSpPr>
          <xdr:spPr>
            <a:xfrm>
              <a:off x="33337" y="8053387"/>
              <a:ext cx="631711" cy="328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828AE057-5631-4B4A-A63C-3DD5A73FB1EA}"/>
                </a:ext>
              </a:extLst>
            </xdr:cNvPr>
            <xdr:cNvSpPr txBox="1"/>
          </xdr:nvSpPr>
          <xdr:spPr>
            <a:xfrm>
              <a:off x="33337" y="8053387"/>
              <a:ext cx="631711" cy="328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𝑚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1=𝑠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9525</xdr:colOff>
      <xdr:row>44</xdr:row>
      <xdr:rowOff>57150</xdr:rowOff>
    </xdr:from>
    <xdr:ext cx="638252" cy="328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xmlns="" id="{19A44177-8256-4DBD-BD28-C5D0993E0F0D}"/>
                </a:ext>
              </a:extLst>
            </xdr:cNvPr>
            <xdr:cNvSpPr txBox="1"/>
          </xdr:nvSpPr>
          <xdr:spPr>
            <a:xfrm>
              <a:off x="9525" y="8439150"/>
              <a:ext cx="638252" cy="328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sz="1100" b="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19A44177-8256-4DBD-BD28-C5D0993E0F0D}"/>
                </a:ext>
              </a:extLst>
            </xdr:cNvPr>
            <xdr:cNvSpPr txBox="1"/>
          </xdr:nvSpPr>
          <xdr:spPr>
            <a:xfrm>
              <a:off x="9525" y="8439150"/>
              <a:ext cx="638252" cy="328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𝑚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=𝑠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/√(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 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261937</xdr:colOff>
      <xdr:row>43</xdr:row>
      <xdr:rowOff>100012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xmlns="" id="{02B37EBA-1A52-44FD-917E-75468038FE28}"/>
                </a:ext>
              </a:extLst>
            </xdr:cNvPr>
            <xdr:cNvSpPr txBox="1"/>
          </xdr:nvSpPr>
          <xdr:spPr>
            <a:xfrm>
              <a:off x="4033837" y="8291512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2B37EBA-1A52-44FD-917E-75468038FE28}"/>
                </a:ext>
              </a:extLst>
            </xdr:cNvPr>
            <xdr:cNvSpPr txBox="1"/>
          </xdr:nvSpPr>
          <xdr:spPr>
            <a:xfrm>
              <a:off x="4033837" y="8291512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𝑥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9</xdr:col>
      <xdr:colOff>271462</xdr:colOff>
      <xdr:row>43</xdr:row>
      <xdr:rowOff>90487</xdr:rowOff>
    </xdr:from>
    <xdr:ext cx="15369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xmlns="" id="{4E3FC193-32C9-4784-B116-1EB0EC6F3009}"/>
                </a:ext>
              </a:extLst>
            </xdr:cNvPr>
            <xdr:cNvSpPr txBox="1"/>
          </xdr:nvSpPr>
          <xdr:spPr>
            <a:xfrm>
              <a:off x="5967412" y="8281987"/>
              <a:ext cx="1536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4E3FC193-32C9-4784-B116-1EB0EC6F3009}"/>
                </a:ext>
              </a:extLst>
            </xdr:cNvPr>
            <xdr:cNvSpPr txBox="1"/>
          </xdr:nvSpPr>
          <xdr:spPr>
            <a:xfrm>
              <a:off x="5967412" y="8281987"/>
              <a:ext cx="1536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𝛼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11</xdr:col>
      <xdr:colOff>223837</xdr:colOff>
      <xdr:row>43</xdr:row>
      <xdr:rowOff>90487</xdr:rowOff>
    </xdr:from>
    <xdr:ext cx="1475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xmlns="" id="{6DA7C5C3-79B7-4F03-BFE8-B64FAAEC2CE5}"/>
                </a:ext>
              </a:extLst>
            </xdr:cNvPr>
            <xdr:cNvSpPr txBox="1"/>
          </xdr:nvSpPr>
          <xdr:spPr>
            <a:xfrm>
              <a:off x="7138987" y="8281987"/>
              <a:ext cx="1475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400">
                        <a:latin typeface="Cambria Math" panose="02040503050406030204" pitchFamily="18" charset="0"/>
                      </a:rPr>
                      <m:t>Δ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DA7C5C3-79B7-4F03-BFE8-B64FAAEC2CE5}"/>
                </a:ext>
              </a:extLst>
            </xdr:cNvPr>
            <xdr:cNvSpPr txBox="1"/>
          </xdr:nvSpPr>
          <xdr:spPr>
            <a:xfrm>
              <a:off x="7138987" y="8281987"/>
              <a:ext cx="1475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Δ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8</xdr:col>
      <xdr:colOff>242887</xdr:colOff>
      <xdr:row>43</xdr:row>
      <xdr:rowOff>90487</xdr:rowOff>
    </xdr:from>
    <xdr:ext cx="1466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xmlns="" id="{FAA11FE1-AB74-49CE-A34A-CA28D71C9B41}"/>
                </a:ext>
              </a:extLst>
            </xdr:cNvPr>
            <xdr:cNvSpPr txBox="1"/>
          </xdr:nvSpPr>
          <xdr:spPr>
            <a:xfrm>
              <a:off x="5233987" y="8281987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AA11FE1-AB74-49CE-A34A-CA28D71C9B41}"/>
                </a:ext>
              </a:extLst>
            </xdr:cNvPr>
            <xdr:cNvSpPr txBox="1"/>
          </xdr:nvSpPr>
          <xdr:spPr>
            <a:xfrm>
              <a:off x="5233987" y="8281987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261937</xdr:colOff>
      <xdr:row>43</xdr:row>
      <xdr:rowOff>100012</xdr:rowOff>
    </xdr:from>
    <xdr:ext cx="12715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xmlns="" id="{A01EF002-1C59-4948-A7B4-BA2E5F7035A1}"/>
                </a:ext>
              </a:extLst>
            </xdr:cNvPr>
            <xdr:cNvSpPr txBox="1"/>
          </xdr:nvSpPr>
          <xdr:spPr>
            <a:xfrm>
              <a:off x="4643437" y="8291512"/>
              <a:ext cx="12715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01EF002-1C59-4948-A7B4-BA2E5F7035A1}"/>
                </a:ext>
              </a:extLst>
            </xdr:cNvPr>
            <xdr:cNvSpPr txBox="1"/>
          </xdr:nvSpPr>
          <xdr:spPr>
            <a:xfrm>
              <a:off x="4643437" y="8291512"/>
              <a:ext cx="12715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𝑠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10</xdr:col>
      <xdr:colOff>71437</xdr:colOff>
      <xdr:row>43</xdr:row>
      <xdr:rowOff>52387</xdr:rowOff>
    </xdr:from>
    <xdr:ext cx="486736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xmlns="" id="{AAEEF5D4-978A-46CC-BE40-9AAAB5185C33}"/>
                </a:ext>
              </a:extLst>
            </xdr:cNvPr>
            <xdr:cNvSpPr txBox="1"/>
          </xdr:nvSpPr>
          <xdr:spPr>
            <a:xfrm>
              <a:off x="6376987" y="8243887"/>
              <a:ext cx="486736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AAEEF5D4-978A-46CC-BE40-9AAAB5185C33}"/>
                </a:ext>
              </a:extLst>
            </xdr:cNvPr>
            <xdr:cNvSpPr txBox="1"/>
          </xdr:nvSpPr>
          <xdr:spPr>
            <a:xfrm>
              <a:off x="6376987" y="8243887"/>
              <a:ext cx="486736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𝑡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400" i="0">
                  <a:latin typeface="Cambria Math" panose="02040503050406030204" pitchFamily="18" charset="0"/>
                </a:rPr>
                <a:t>𝑎,𝑛−1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80962</xdr:colOff>
      <xdr:row>50</xdr:row>
      <xdr:rowOff>185737</xdr:rowOff>
    </xdr:from>
    <xdr:ext cx="107144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xmlns="" id="{B008D485-9328-4807-9491-C0971ED900E8}"/>
                </a:ext>
              </a:extLst>
            </xdr:cNvPr>
            <xdr:cNvSpPr txBox="1"/>
          </xdr:nvSpPr>
          <xdr:spPr>
            <a:xfrm>
              <a:off x="80962" y="9710737"/>
              <a:ext cx="10714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ru-RU" sz="110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100−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𝛼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⋅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B008D485-9328-4807-9491-C0971ED900E8}"/>
                </a:ext>
              </a:extLst>
            </xdr:cNvPr>
            <xdr:cNvSpPr txBox="1"/>
          </xdr:nvSpPr>
          <xdr:spPr>
            <a:xfrm>
              <a:off x="80962" y="9710737"/>
              <a:ext cx="10714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Δ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𝛼,𝑛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100" i="0">
                  <a:latin typeface="Cambria Math" panose="02040503050406030204" pitchFamily="18" charset="0"/>
                </a:rPr>
                <a:t>=𝑡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100−𝛼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100" i="0">
                  <a:latin typeface="Cambria Math" panose="02040503050406030204" pitchFamily="18" charset="0"/>
                </a:rPr>
                <a:t>⋅𝑚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80962</xdr:colOff>
      <xdr:row>53</xdr:row>
      <xdr:rowOff>185737</xdr:rowOff>
    </xdr:from>
    <xdr:ext cx="107144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xmlns="" id="{7D6F3390-890A-41A1-A663-1EDED3987894}"/>
                </a:ext>
              </a:extLst>
            </xdr:cNvPr>
            <xdr:cNvSpPr txBox="1"/>
          </xdr:nvSpPr>
          <xdr:spPr>
            <a:xfrm>
              <a:off x="80962" y="10282237"/>
              <a:ext cx="10714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ru-RU" sz="110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100−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𝛼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⋅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7D6F3390-890A-41A1-A663-1EDED3987894}"/>
                </a:ext>
              </a:extLst>
            </xdr:cNvPr>
            <xdr:cNvSpPr txBox="1"/>
          </xdr:nvSpPr>
          <xdr:spPr>
            <a:xfrm>
              <a:off x="80962" y="10282237"/>
              <a:ext cx="107144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Δ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𝛼,𝑛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100" i="0">
                  <a:latin typeface="Cambria Math" panose="02040503050406030204" pitchFamily="18" charset="0"/>
                </a:rPr>
                <a:t>=𝑡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100−𝛼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100" i="0">
                  <a:latin typeface="Cambria Math" panose="02040503050406030204" pitchFamily="18" charset="0"/>
                </a:rPr>
                <a:t>⋅𝑚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300037</xdr:colOff>
      <xdr:row>58</xdr:row>
      <xdr:rowOff>80962</xdr:rowOff>
    </xdr:from>
    <xdr:ext cx="235642" cy="226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xmlns="" id="{A7038F18-20F9-428E-AB22-F355A3534FF0}"/>
                </a:ext>
              </a:extLst>
            </xdr:cNvPr>
            <xdr:cNvSpPr txBox="1"/>
          </xdr:nvSpPr>
          <xdr:spPr>
            <a:xfrm>
              <a:off x="300037" y="11129962"/>
              <a:ext cx="235642" cy="226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A7038F18-20F9-428E-AB22-F355A3534FF0}"/>
                </a:ext>
              </a:extLst>
            </xdr:cNvPr>
            <xdr:cNvSpPr txBox="1"/>
          </xdr:nvSpPr>
          <xdr:spPr>
            <a:xfrm>
              <a:off x="300037" y="11129962"/>
              <a:ext cx="235642" cy="226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𝜒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400" i="0">
                  <a:latin typeface="Cambria Math" panose="02040503050406030204" pitchFamily="18" charset="0"/>
                </a:rPr>
                <a:t>1^2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300037</xdr:colOff>
      <xdr:row>60</xdr:row>
      <xdr:rowOff>80962</xdr:rowOff>
    </xdr:from>
    <xdr:ext cx="235641" cy="226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xmlns="" id="{3FC14ECA-B087-4CF7-9FDD-6DAD6B74131E}"/>
                </a:ext>
              </a:extLst>
            </xdr:cNvPr>
            <xdr:cNvSpPr txBox="1"/>
          </xdr:nvSpPr>
          <xdr:spPr>
            <a:xfrm>
              <a:off x="300037" y="11510962"/>
              <a:ext cx="235641" cy="226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4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3FC14ECA-B087-4CF7-9FDD-6DAD6B74131E}"/>
                </a:ext>
              </a:extLst>
            </xdr:cNvPr>
            <xdr:cNvSpPr txBox="1"/>
          </xdr:nvSpPr>
          <xdr:spPr>
            <a:xfrm>
              <a:off x="300037" y="11510962"/>
              <a:ext cx="235641" cy="226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𝜒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400" b="0" i="0">
                  <a:latin typeface="Cambria Math" panose="02040503050406030204" pitchFamily="18" charset="0"/>
                </a:rPr>
                <a:t>2^</a:t>
              </a:r>
              <a:r>
                <a:rPr lang="ru-RU" sz="1400" i="0">
                  <a:latin typeface="Cambria Math" panose="02040503050406030204" pitchFamily="18" charset="0"/>
                </a:rPr>
                <a:t>2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309562</xdr:colOff>
      <xdr:row>56</xdr:row>
      <xdr:rowOff>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xmlns="" id="{3DC84327-B770-4123-BC5F-8820FA794ACC}"/>
                </a:ext>
              </a:extLst>
            </xdr:cNvPr>
            <xdr:cNvSpPr txBox="1"/>
          </xdr:nvSpPr>
          <xdr:spPr>
            <a:xfrm>
              <a:off x="309562" y="1066800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DC84327-B770-4123-BC5F-8820FA794ACC}"/>
                </a:ext>
              </a:extLst>
            </xdr:cNvPr>
            <xdr:cNvSpPr txBox="1"/>
          </xdr:nvSpPr>
          <xdr:spPr>
            <a:xfrm>
              <a:off x="309562" y="1066800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200025</xdr:colOff>
      <xdr:row>58</xdr:row>
      <xdr:rowOff>4762</xdr:rowOff>
    </xdr:from>
    <xdr:ext cx="148182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xmlns="" id="{E1D85868-87C0-4BB6-8832-5B26B4DF9D2B}"/>
                </a:ext>
              </a:extLst>
            </xdr:cNvPr>
            <xdr:cNvSpPr txBox="1"/>
          </xdr:nvSpPr>
          <xdr:spPr>
            <a:xfrm>
              <a:off x="3362325" y="11053762"/>
              <a:ext cx="14818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E1D85868-87C0-4BB6-8832-5B26B4DF9D2B}"/>
                </a:ext>
              </a:extLst>
            </xdr:cNvPr>
            <xdr:cNvSpPr txBox="1"/>
          </xdr:nvSpPr>
          <xdr:spPr>
            <a:xfrm>
              <a:off x="3362325" y="11053762"/>
              <a:ext cx="14818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357187</xdr:colOff>
      <xdr:row>60</xdr:row>
      <xdr:rowOff>176212</xdr:rowOff>
    </xdr:from>
    <xdr:ext cx="15369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xmlns="" id="{18412E80-410A-4FAE-A1A8-E454DFC7C7C8}"/>
                </a:ext>
              </a:extLst>
            </xdr:cNvPr>
            <xdr:cNvSpPr txBox="1"/>
          </xdr:nvSpPr>
          <xdr:spPr>
            <a:xfrm>
              <a:off x="5348287" y="11606212"/>
              <a:ext cx="1536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18412E80-410A-4FAE-A1A8-E454DFC7C7C8}"/>
                </a:ext>
              </a:extLst>
            </xdr:cNvPr>
            <xdr:cNvSpPr txBox="1"/>
          </xdr:nvSpPr>
          <xdr:spPr>
            <a:xfrm>
              <a:off x="5348287" y="11606212"/>
              <a:ext cx="15369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𝛼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490537</xdr:colOff>
      <xdr:row>63</xdr:row>
      <xdr:rowOff>185737</xdr:rowOff>
    </xdr:from>
    <xdr:ext cx="185051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xmlns="" id="{EEA88BE5-28CE-41D4-B45D-C0C9985ECC33}"/>
                </a:ext>
              </a:extLst>
            </xdr:cNvPr>
            <xdr:cNvSpPr txBox="1"/>
          </xdr:nvSpPr>
          <xdr:spPr>
            <a:xfrm>
              <a:off x="3652837" y="12187237"/>
              <a:ext cx="18505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EEA88BE5-28CE-41D4-B45D-C0C9985ECC33}"/>
                </a:ext>
              </a:extLst>
            </xdr:cNvPr>
            <xdr:cNvSpPr txBox="1"/>
          </xdr:nvSpPr>
          <xdr:spPr>
            <a:xfrm>
              <a:off x="3652837" y="12187237"/>
              <a:ext cx="18505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500062</xdr:colOff>
      <xdr:row>64</xdr:row>
      <xdr:rowOff>185737</xdr:rowOff>
    </xdr:from>
    <xdr:ext cx="18505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xmlns="" id="{ECD55097-A1E1-4479-BE5E-606C848A60ED}"/>
                </a:ext>
              </a:extLst>
            </xdr:cNvPr>
            <xdr:cNvSpPr txBox="1"/>
          </xdr:nvSpPr>
          <xdr:spPr>
            <a:xfrm>
              <a:off x="3662362" y="12377737"/>
              <a:ext cx="18505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ECD55097-A1E1-4479-BE5E-606C848A60ED}"/>
                </a:ext>
              </a:extLst>
            </xdr:cNvPr>
            <xdr:cNvSpPr txBox="1"/>
          </xdr:nvSpPr>
          <xdr:spPr>
            <a:xfrm>
              <a:off x="3662362" y="12377737"/>
              <a:ext cx="18505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519112</xdr:colOff>
      <xdr:row>65</xdr:row>
      <xdr:rowOff>176212</xdr:rowOff>
    </xdr:from>
    <xdr:ext cx="1634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xmlns="" id="{6AD7E8A4-C4BB-4D78-B03A-42AB6A6609D3}"/>
                </a:ext>
              </a:extLst>
            </xdr:cNvPr>
            <xdr:cNvSpPr txBox="1"/>
          </xdr:nvSpPr>
          <xdr:spPr>
            <a:xfrm>
              <a:off x="3681412" y="12558712"/>
              <a:ext cx="1634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6AD7E8A4-C4BB-4D78-B03A-42AB6A6609D3}"/>
                </a:ext>
              </a:extLst>
            </xdr:cNvPr>
            <xdr:cNvSpPr txBox="1"/>
          </xdr:nvSpPr>
          <xdr:spPr>
            <a:xfrm>
              <a:off x="3681412" y="12558712"/>
              <a:ext cx="1634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500062</xdr:colOff>
      <xdr:row>66</xdr:row>
      <xdr:rowOff>185737</xdr:rowOff>
    </xdr:from>
    <xdr:ext cx="1667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xmlns="" id="{0BDE608E-4CED-4C49-B3AB-98974682B61C}"/>
                </a:ext>
              </a:extLst>
            </xdr:cNvPr>
            <xdr:cNvSpPr txBox="1"/>
          </xdr:nvSpPr>
          <xdr:spPr>
            <a:xfrm>
              <a:off x="3662362" y="12758737"/>
              <a:ext cx="1667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0BDE608E-4CED-4C49-B3AB-98974682B61C}"/>
                </a:ext>
              </a:extLst>
            </xdr:cNvPr>
            <xdr:cNvSpPr txBox="1"/>
          </xdr:nvSpPr>
          <xdr:spPr>
            <a:xfrm>
              <a:off x="3662362" y="12758737"/>
              <a:ext cx="1667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300037</xdr:colOff>
      <xdr:row>63</xdr:row>
      <xdr:rowOff>80962</xdr:rowOff>
    </xdr:from>
    <xdr:ext cx="235642" cy="226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xmlns="" id="{B3C1F883-E067-42A3-9A40-B9B26B79ED3F}"/>
                </a:ext>
              </a:extLst>
            </xdr:cNvPr>
            <xdr:cNvSpPr txBox="1"/>
          </xdr:nvSpPr>
          <xdr:spPr>
            <a:xfrm>
              <a:off x="300037" y="12082462"/>
              <a:ext cx="235642" cy="226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B3C1F883-E067-42A3-9A40-B9B26B79ED3F}"/>
                </a:ext>
              </a:extLst>
            </xdr:cNvPr>
            <xdr:cNvSpPr txBox="1"/>
          </xdr:nvSpPr>
          <xdr:spPr>
            <a:xfrm>
              <a:off x="300037" y="12082462"/>
              <a:ext cx="235642" cy="226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𝜒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400" i="0">
                  <a:latin typeface="Cambria Math" panose="02040503050406030204" pitchFamily="18" charset="0"/>
                </a:rPr>
                <a:t>1^2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300037</xdr:colOff>
      <xdr:row>65</xdr:row>
      <xdr:rowOff>80962</xdr:rowOff>
    </xdr:from>
    <xdr:ext cx="235641" cy="226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xmlns="" id="{3A6F5E9B-63D5-42FB-9B73-6466F3E28443}"/>
                </a:ext>
              </a:extLst>
            </xdr:cNvPr>
            <xdr:cNvSpPr txBox="1"/>
          </xdr:nvSpPr>
          <xdr:spPr>
            <a:xfrm>
              <a:off x="300037" y="12463462"/>
              <a:ext cx="235641" cy="226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4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3A6F5E9B-63D5-42FB-9B73-6466F3E28443}"/>
                </a:ext>
              </a:extLst>
            </xdr:cNvPr>
            <xdr:cNvSpPr txBox="1"/>
          </xdr:nvSpPr>
          <xdr:spPr>
            <a:xfrm>
              <a:off x="300037" y="12463462"/>
              <a:ext cx="235641" cy="226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𝜒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400" b="0" i="0">
                  <a:latin typeface="Cambria Math" panose="02040503050406030204" pitchFamily="18" charset="0"/>
                </a:rPr>
                <a:t>2^</a:t>
              </a:r>
              <a:r>
                <a:rPr lang="ru-RU" sz="1400" i="0">
                  <a:latin typeface="Cambria Math" panose="02040503050406030204" pitchFamily="18" charset="0"/>
                </a:rPr>
                <a:t>2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490537</xdr:colOff>
      <xdr:row>70</xdr:row>
      <xdr:rowOff>185737</xdr:rowOff>
    </xdr:from>
    <xdr:ext cx="185051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xmlns="" id="{400B7CA0-5A89-46D1-A4AE-84DB054F1179}"/>
                </a:ext>
              </a:extLst>
            </xdr:cNvPr>
            <xdr:cNvSpPr txBox="1"/>
          </xdr:nvSpPr>
          <xdr:spPr>
            <a:xfrm>
              <a:off x="3652837" y="13520737"/>
              <a:ext cx="18505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400B7CA0-5A89-46D1-A4AE-84DB054F1179}"/>
                </a:ext>
              </a:extLst>
            </xdr:cNvPr>
            <xdr:cNvSpPr txBox="1"/>
          </xdr:nvSpPr>
          <xdr:spPr>
            <a:xfrm>
              <a:off x="3652837" y="13520737"/>
              <a:ext cx="18505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500062</xdr:colOff>
      <xdr:row>71</xdr:row>
      <xdr:rowOff>185737</xdr:rowOff>
    </xdr:from>
    <xdr:ext cx="18505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xmlns="" id="{5242382E-65CC-4866-B6F0-B019135445D2}"/>
                </a:ext>
              </a:extLst>
            </xdr:cNvPr>
            <xdr:cNvSpPr txBox="1"/>
          </xdr:nvSpPr>
          <xdr:spPr>
            <a:xfrm>
              <a:off x="3662362" y="13711237"/>
              <a:ext cx="18505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5242382E-65CC-4866-B6F0-B019135445D2}"/>
                </a:ext>
              </a:extLst>
            </xdr:cNvPr>
            <xdr:cNvSpPr txBox="1"/>
          </xdr:nvSpPr>
          <xdr:spPr>
            <a:xfrm>
              <a:off x="3662362" y="13711237"/>
              <a:ext cx="18505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519112</xdr:colOff>
      <xdr:row>72</xdr:row>
      <xdr:rowOff>176212</xdr:rowOff>
    </xdr:from>
    <xdr:ext cx="1634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xmlns="" id="{3FFDB3CD-D2AC-4060-ACF3-8AD15362542E}"/>
                </a:ext>
              </a:extLst>
            </xdr:cNvPr>
            <xdr:cNvSpPr txBox="1"/>
          </xdr:nvSpPr>
          <xdr:spPr>
            <a:xfrm>
              <a:off x="3681412" y="13892212"/>
              <a:ext cx="1634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3FFDB3CD-D2AC-4060-ACF3-8AD15362542E}"/>
                </a:ext>
              </a:extLst>
            </xdr:cNvPr>
            <xdr:cNvSpPr txBox="1"/>
          </xdr:nvSpPr>
          <xdr:spPr>
            <a:xfrm>
              <a:off x="3681412" y="13892212"/>
              <a:ext cx="1634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500062</xdr:colOff>
      <xdr:row>73</xdr:row>
      <xdr:rowOff>185737</xdr:rowOff>
    </xdr:from>
    <xdr:ext cx="1667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xmlns="" id="{96A0AE4A-A60C-4D17-81B6-E29C4431F6F4}"/>
                </a:ext>
              </a:extLst>
            </xdr:cNvPr>
            <xdr:cNvSpPr txBox="1"/>
          </xdr:nvSpPr>
          <xdr:spPr>
            <a:xfrm>
              <a:off x="3662362" y="14092237"/>
              <a:ext cx="1667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96A0AE4A-A60C-4D17-81B6-E29C4431F6F4}"/>
                </a:ext>
              </a:extLst>
            </xdr:cNvPr>
            <xdr:cNvSpPr txBox="1"/>
          </xdr:nvSpPr>
          <xdr:spPr>
            <a:xfrm>
              <a:off x="3662362" y="14092237"/>
              <a:ext cx="1667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261937</xdr:colOff>
      <xdr:row>78</xdr:row>
      <xdr:rowOff>4762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xmlns="" id="{312E1560-D326-4623-B94E-419B7C2F8DF1}"/>
                </a:ext>
              </a:extLst>
            </xdr:cNvPr>
            <xdr:cNvSpPr txBox="1"/>
          </xdr:nvSpPr>
          <xdr:spPr>
            <a:xfrm>
              <a:off x="3424237" y="14863762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312E1560-D326-4623-B94E-419B7C2F8DF1}"/>
                </a:ext>
              </a:extLst>
            </xdr:cNvPr>
            <xdr:cNvSpPr txBox="1"/>
          </xdr:nvSpPr>
          <xdr:spPr>
            <a:xfrm>
              <a:off x="3424237" y="14863762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280987</xdr:colOff>
      <xdr:row>78</xdr:row>
      <xdr:rowOff>14287</xdr:rowOff>
    </xdr:from>
    <xdr:ext cx="115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xmlns="" id="{C0BCE77C-52D2-4C3A-9CBD-FB81908018D6}"/>
                </a:ext>
              </a:extLst>
            </xdr:cNvPr>
            <xdr:cNvSpPr txBox="1"/>
          </xdr:nvSpPr>
          <xdr:spPr>
            <a:xfrm>
              <a:off x="4052887" y="14873287"/>
              <a:ext cx="11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C0BCE77C-52D2-4C3A-9CBD-FB81908018D6}"/>
                </a:ext>
              </a:extLst>
            </xdr:cNvPr>
            <xdr:cNvSpPr txBox="1"/>
          </xdr:nvSpPr>
          <xdr:spPr>
            <a:xfrm>
              <a:off x="4052887" y="14873287"/>
              <a:ext cx="11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Δ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195262</xdr:colOff>
      <xdr:row>81</xdr:row>
      <xdr:rowOff>33337</xdr:rowOff>
    </xdr:from>
    <xdr:ext cx="413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xmlns="" id="{A4317EA8-4858-463C-8527-C3E5915166E9}"/>
                </a:ext>
              </a:extLst>
            </xdr:cNvPr>
            <xdr:cNvSpPr txBox="1"/>
          </xdr:nvSpPr>
          <xdr:spPr>
            <a:xfrm>
              <a:off x="195262" y="15463837"/>
              <a:ext cx="413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𝑤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A4317EA8-4858-463C-8527-C3E5915166E9}"/>
                </a:ext>
              </a:extLst>
            </xdr:cNvPr>
            <xdr:cNvSpPr txBox="1"/>
          </xdr:nvSpPr>
          <xdr:spPr>
            <a:xfrm>
              <a:off x="195262" y="15463837"/>
              <a:ext cx="413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𝑃≈𝑤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5</xdr:col>
      <xdr:colOff>19051</xdr:colOff>
      <xdr:row>80</xdr:row>
      <xdr:rowOff>85726</xdr:rowOff>
    </xdr:from>
    <xdr:to>
      <xdr:col>10</xdr:col>
      <xdr:colOff>64287</xdr:colOff>
      <xdr:row>83</xdr:row>
      <xdr:rowOff>0</xdr:rowOff>
    </xdr:to>
    <xdr:pic>
      <xdr:nvPicPr>
        <xdr:cNvPr id="61" name="Рисунок 60">
          <a:extLst>
            <a:ext uri="{FF2B5EF4-FFF2-40B4-BE49-F238E27FC236}">
              <a16:creationId xmlns:a16="http://schemas.microsoft.com/office/drawing/2014/main" xmlns="" id="{EA0689E7-0D4A-4AE4-893C-1ACBD5347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351" y="15325726"/>
          <a:ext cx="3093236" cy="485774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84</xdr:row>
      <xdr:rowOff>0</xdr:rowOff>
    </xdr:from>
    <xdr:to>
      <xdr:col>12</xdr:col>
      <xdr:colOff>514350</xdr:colOff>
      <xdr:row>87</xdr:row>
      <xdr:rowOff>145611</xdr:rowOff>
    </xdr:to>
    <xdr:pic>
      <xdr:nvPicPr>
        <xdr:cNvPr id="62" name="Рисунок 61">
          <a:extLst>
            <a:ext uri="{FF2B5EF4-FFF2-40B4-BE49-F238E27FC236}">
              <a16:creationId xmlns:a16="http://schemas.microsoft.com/office/drawing/2014/main" xmlns="" id="{90CE236D-412F-4FF3-B440-9C2D31376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29125" y="16002000"/>
          <a:ext cx="3514725" cy="717111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87</xdr:row>
      <xdr:rowOff>171450</xdr:rowOff>
    </xdr:from>
    <xdr:to>
      <xdr:col>9</xdr:col>
      <xdr:colOff>456994</xdr:colOff>
      <xdr:row>90</xdr:row>
      <xdr:rowOff>142807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xmlns="" id="{069F0BFF-F4AF-43EB-A6A6-EDD4E5151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0075" y="16744950"/>
          <a:ext cx="1647619" cy="5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90</xdr:row>
      <xdr:rowOff>85725</xdr:rowOff>
    </xdr:from>
    <xdr:to>
      <xdr:col>10</xdr:col>
      <xdr:colOff>447393</xdr:colOff>
      <xdr:row>93</xdr:row>
      <xdr:rowOff>114225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xmlns="" id="{7ED33E67-F8F4-4C49-B34A-54C7BB629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00550" y="17230725"/>
          <a:ext cx="2257143" cy="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93</xdr:row>
      <xdr:rowOff>171450</xdr:rowOff>
    </xdr:from>
    <xdr:to>
      <xdr:col>9</xdr:col>
      <xdr:colOff>161758</xdr:colOff>
      <xdr:row>96</xdr:row>
      <xdr:rowOff>190426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xmlns="" id="{6DA19229-9126-43BD-BF9A-C1BE72966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29125" y="17887950"/>
          <a:ext cx="1333333" cy="5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97</xdr:row>
      <xdr:rowOff>0</xdr:rowOff>
    </xdr:from>
    <xdr:to>
      <xdr:col>9</xdr:col>
      <xdr:colOff>37981</xdr:colOff>
      <xdr:row>99</xdr:row>
      <xdr:rowOff>161857</xdr:rowOff>
    </xdr:to>
    <xdr:pic>
      <xdr:nvPicPr>
        <xdr:cNvPr id="66" name="Рисунок 65">
          <a:extLst>
            <a:ext uri="{FF2B5EF4-FFF2-40B4-BE49-F238E27FC236}">
              <a16:creationId xmlns:a16="http://schemas.microsoft.com/office/drawing/2014/main" xmlns="" id="{A41C2EBE-6972-4E26-9C8A-25DE31445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86300" y="18478500"/>
          <a:ext cx="952381" cy="542857"/>
        </a:xfrm>
        <a:prstGeom prst="rect">
          <a:avLst/>
        </a:prstGeom>
      </xdr:spPr>
    </xdr:pic>
    <xdr:clientData/>
  </xdr:twoCellAnchor>
  <xdr:oneCellAnchor>
    <xdr:from>
      <xdr:col>3</xdr:col>
      <xdr:colOff>309562</xdr:colOff>
      <xdr:row>98</xdr:row>
      <xdr:rowOff>33337</xdr:rowOff>
    </xdr:from>
    <xdr:ext cx="1577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xmlns="" id="{762B69FF-C80F-4209-9CB3-05D133C3A32F}"/>
                </a:ext>
              </a:extLst>
            </xdr:cNvPr>
            <xdr:cNvSpPr txBox="1"/>
          </xdr:nvSpPr>
          <xdr:spPr>
            <a:xfrm>
              <a:off x="2252662" y="18702337"/>
              <a:ext cx="157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762B69FF-C80F-4209-9CB3-05D133C3A32F}"/>
                </a:ext>
              </a:extLst>
            </xdr:cNvPr>
            <xdr:cNvSpPr txBox="1"/>
          </xdr:nvSpPr>
          <xdr:spPr>
            <a:xfrm>
              <a:off x="2252662" y="18702337"/>
              <a:ext cx="157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242887</xdr:colOff>
      <xdr:row>104</xdr:row>
      <xdr:rowOff>185737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xmlns="" id="{8E5DDA35-6C2B-4A83-9444-52D9BCACA26B}"/>
                </a:ext>
              </a:extLst>
            </xdr:cNvPr>
            <xdr:cNvSpPr txBox="1"/>
          </xdr:nvSpPr>
          <xdr:spPr>
            <a:xfrm>
              <a:off x="4624387" y="19997737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8E5DDA35-6C2B-4A83-9444-52D9BCACA26B}"/>
                </a:ext>
              </a:extLst>
            </xdr:cNvPr>
            <xdr:cNvSpPr txBox="1"/>
          </xdr:nvSpPr>
          <xdr:spPr>
            <a:xfrm>
              <a:off x="4624387" y="19997737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195262</xdr:colOff>
      <xdr:row>109</xdr:row>
      <xdr:rowOff>14287</xdr:rowOff>
    </xdr:from>
    <xdr:ext cx="368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xmlns="" id="{BCFD0032-A07F-4468-8102-13CF60A69A4A}"/>
                </a:ext>
              </a:extLst>
            </xdr:cNvPr>
            <xdr:cNvSpPr txBox="1"/>
          </xdr:nvSpPr>
          <xdr:spPr>
            <a:xfrm>
              <a:off x="195262" y="20778787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𝜆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BCFD0032-A07F-4468-8102-13CF60A69A4A}"/>
                </a:ext>
              </a:extLst>
            </xdr:cNvPr>
            <xdr:cNvSpPr txBox="1"/>
          </xdr:nvSpPr>
          <xdr:spPr>
            <a:xfrm>
              <a:off x="195262" y="20778787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𝜆≈𝑥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147637</xdr:colOff>
      <xdr:row>112</xdr:row>
      <xdr:rowOff>80962</xdr:rowOff>
    </xdr:from>
    <xdr:ext cx="579646" cy="199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xmlns="" id="{EF10D5A8-5CE8-470A-B8E7-DCDD011117E8}"/>
                </a:ext>
              </a:extLst>
            </xdr:cNvPr>
            <xdr:cNvSpPr txBox="1"/>
          </xdr:nvSpPr>
          <xdr:spPr>
            <a:xfrm>
              <a:off x="147637" y="21416962"/>
              <a:ext cx="579646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EF10D5A8-5CE8-470A-B8E7-DCDD011117E8}"/>
                </a:ext>
              </a:extLst>
            </xdr:cNvPr>
            <xdr:cNvSpPr txBox="1"/>
          </xdr:nvSpPr>
          <xdr:spPr>
            <a:xfrm>
              <a:off x="147637" y="21416962"/>
              <a:ext cx="579646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𝛼∕2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2𝑥)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114</xdr:row>
      <xdr:rowOff>100012</xdr:rowOff>
    </xdr:from>
    <xdr:ext cx="1222322" cy="2544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xmlns="" id="{DDBF56B6-12B7-4439-B307-88B3A6A928E4}"/>
                </a:ext>
              </a:extLst>
            </xdr:cNvPr>
            <xdr:cNvSpPr txBox="1"/>
          </xdr:nvSpPr>
          <xdr:spPr>
            <a:xfrm>
              <a:off x="57150" y="21817012"/>
              <a:ext cx="1222322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ru-RU" sz="14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ru-RU" sz="1400" b="0" i="1">
                            <a:latin typeface="Cambria Math" panose="02040503050406030204" pitchFamily="18" charset="0"/>
                          </a:rPr>
                          <m:t>+2</m:t>
                        </m: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DDBF56B6-12B7-4439-B307-88B3A6A928E4}"/>
                </a:ext>
              </a:extLst>
            </xdr:cNvPr>
            <xdr:cNvSpPr txBox="1"/>
          </xdr:nvSpPr>
          <xdr:spPr>
            <a:xfrm>
              <a:off x="57150" y="21817012"/>
              <a:ext cx="1222322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𝜒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_(〖</a:t>
              </a:r>
              <a:r>
                <a:rPr lang="ru-RU" sz="1400" b="0" i="0">
                  <a:latin typeface="Cambria Math" panose="02040503050406030204" pitchFamily="18" charset="0"/>
                </a:rPr>
                <a:t>1−</a:t>
              </a:r>
              <a:r>
                <a:rPr lang="ru-RU" sz="1400" i="0">
                  <a:latin typeface="Cambria Math" panose="02040503050406030204" pitchFamily="18" charset="0"/>
                </a:rPr>
                <a:t>𝛼〗∕2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400" i="0">
                  <a:latin typeface="Cambria Math" panose="02040503050406030204" pitchFamily="18" charset="0"/>
                </a:rPr>
                <a:t>2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400" i="0">
                  <a:latin typeface="Cambria Math" panose="02040503050406030204" pitchFamily="18" charset="0"/>
                </a:rPr>
                <a:t>2𝑥</a:t>
              </a:r>
              <a:r>
                <a:rPr lang="ru-RU" sz="1400" b="0" i="0">
                  <a:latin typeface="Cambria Math" panose="02040503050406030204" pitchFamily="18" charset="0"/>
                </a:rPr>
                <a:t>+2)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347662</xdr:colOff>
      <xdr:row>112</xdr:row>
      <xdr:rowOff>23812</xdr:rowOff>
    </xdr:from>
    <xdr:ext cx="1162562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xmlns="" id="{E6267BC2-A29E-4EC1-BE0E-95C39460F5A6}"/>
                </a:ext>
              </a:extLst>
            </xdr:cNvPr>
            <xdr:cNvSpPr txBox="1"/>
          </xdr:nvSpPr>
          <xdr:spPr>
            <a:xfrm>
              <a:off x="2900362" y="21359812"/>
              <a:ext cx="1162562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⋅</m:t>
                    </m:r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E6267BC2-A29E-4EC1-BE0E-95C39460F5A6}"/>
                </a:ext>
              </a:extLst>
            </xdr:cNvPr>
            <xdr:cNvSpPr txBox="1"/>
          </xdr:nvSpPr>
          <xdr:spPr>
            <a:xfrm>
              <a:off x="2900362" y="21359812"/>
              <a:ext cx="1162562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1=1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2𝑛⋅𝜒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𝛼∕2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2𝑥)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223837</xdr:colOff>
      <xdr:row>114</xdr:row>
      <xdr:rowOff>14287</xdr:rowOff>
    </xdr:from>
    <xdr:ext cx="1536639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xmlns="" id="{A9ED6E28-EF44-4496-9243-63DEC57AAB98}"/>
                </a:ext>
              </a:extLst>
            </xdr:cNvPr>
            <xdr:cNvSpPr txBox="1"/>
          </xdr:nvSpPr>
          <xdr:spPr>
            <a:xfrm>
              <a:off x="2776537" y="21731287"/>
              <a:ext cx="153663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⋅</m:t>
                    </m:r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+2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A9ED6E28-EF44-4496-9243-63DEC57AAB98}"/>
                </a:ext>
              </a:extLst>
            </xdr:cNvPr>
            <xdr:cNvSpPr txBox="1"/>
          </xdr:nvSpPr>
          <xdr:spPr>
            <a:xfrm>
              <a:off x="2776537" y="21731287"/>
              <a:ext cx="153663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=1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2𝑛⋅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𝜒_(〖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𝛼〗∕2)^2</a:t>
              </a:r>
              <a:r>
                <a:rPr lang="ru-RU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2𝑥</a:t>
              </a:r>
              <a:r>
                <a:rPr lang="ru-RU" sz="1100" b="0" i="0">
                  <a:latin typeface="Cambria Math" panose="02040503050406030204" pitchFamily="18" charset="0"/>
                </a:rPr>
                <a:t>+2)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176212</xdr:colOff>
      <xdr:row>112</xdr:row>
      <xdr:rowOff>42862</xdr:rowOff>
    </xdr:from>
    <xdr:ext cx="77316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xmlns="" id="{C8C46BF0-6A68-4D80-B3A1-A93DAD16498A}"/>
                </a:ext>
              </a:extLst>
            </xdr:cNvPr>
            <xdr:cNvSpPr txBox="1"/>
          </xdr:nvSpPr>
          <xdr:spPr>
            <a:xfrm>
              <a:off x="5872162" y="21378862"/>
              <a:ext cx="77316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0,95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C8C46BF0-6A68-4D80-B3A1-A93DAD16498A}"/>
                </a:ext>
              </a:extLst>
            </xdr:cNvPr>
            <xdr:cNvSpPr txBox="1"/>
          </xdr:nvSpPr>
          <xdr:spPr>
            <a:xfrm>
              <a:off x="5872162" y="21378862"/>
              <a:ext cx="77316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Δ=𝑍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0,95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√(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̅/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138112</xdr:colOff>
      <xdr:row>114</xdr:row>
      <xdr:rowOff>33337</xdr:rowOff>
    </xdr:from>
    <xdr:ext cx="3753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xmlns="" id="{FFFAE1E0-6733-41E6-A157-4F99A617550D}"/>
                </a:ext>
              </a:extLst>
            </xdr:cNvPr>
            <xdr:cNvSpPr txBox="1"/>
          </xdr:nvSpPr>
          <xdr:spPr>
            <a:xfrm>
              <a:off x="8882062" y="21750337"/>
              <a:ext cx="375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 &lt;</a:t>
              </a:r>
              <a:r>
                <a:rPr lang="ru-RU" sz="1100"/>
                <a:t> </a:t>
              </a:r>
              <a14:m>
                <m:oMath xmlns:m="http://schemas.openxmlformats.org/officeDocument/2006/math">
                  <m:r>
                    <a:rPr lang="ru-RU" sz="1100" i="1">
                      <a:latin typeface="Cambria Math" panose="02040503050406030204" pitchFamily="18" charset="0"/>
                    </a:rPr>
                    <m:t>𝜆</m:t>
                  </m:r>
                </m:oMath>
              </a14:m>
              <a:r>
                <a:rPr lang="en-US" sz="1100"/>
                <a:t> </a:t>
              </a:r>
              <a:r>
                <a:rPr lang="en-US" sz="1100" baseline="0"/>
                <a:t> &lt; </a:t>
              </a:r>
              <a:endParaRPr lang="ru-RU" sz="11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FFFAE1E0-6733-41E6-A157-4F99A617550D}"/>
                </a:ext>
              </a:extLst>
            </xdr:cNvPr>
            <xdr:cNvSpPr txBox="1"/>
          </xdr:nvSpPr>
          <xdr:spPr>
            <a:xfrm>
              <a:off x="8882062" y="21750337"/>
              <a:ext cx="375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/>
                <a:t> &lt;</a:t>
              </a:r>
              <a:r>
                <a:rPr lang="ru-RU" sz="1100"/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en-US" sz="1100"/>
                <a:t> </a:t>
              </a:r>
              <a:r>
                <a:rPr lang="en-US" sz="1100" baseline="0"/>
                <a:t> &lt; 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13</xdr:col>
      <xdr:colOff>228600</xdr:colOff>
      <xdr:row>112</xdr:row>
      <xdr:rowOff>133350</xdr:rowOff>
    </xdr:from>
    <xdr:to>
      <xdr:col>15</xdr:col>
      <xdr:colOff>418924</xdr:colOff>
      <xdr:row>113</xdr:row>
      <xdr:rowOff>171421</xdr:rowOff>
    </xdr:to>
    <xdr:pic>
      <xdr:nvPicPr>
        <xdr:cNvPr id="76" name="Рисунок 75">
          <a:extLst>
            <a:ext uri="{FF2B5EF4-FFF2-40B4-BE49-F238E27FC236}">
              <a16:creationId xmlns:a16="http://schemas.microsoft.com/office/drawing/2014/main" xmlns="" id="{F893EE06-7567-4FDE-A5DE-CD24D4CBA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62950" y="21469350"/>
          <a:ext cx="1409524" cy="228571"/>
        </a:xfrm>
        <a:prstGeom prst="rect">
          <a:avLst/>
        </a:prstGeom>
      </xdr:spPr>
    </xdr:pic>
    <xdr:clientData/>
  </xdr:twoCellAnchor>
  <xdr:oneCellAnchor>
    <xdr:from>
      <xdr:col>3</xdr:col>
      <xdr:colOff>128587</xdr:colOff>
      <xdr:row>117</xdr:row>
      <xdr:rowOff>14287</xdr:rowOff>
    </xdr:from>
    <xdr:ext cx="368884" cy="138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xmlns="" id="{336ADD0C-9F4F-4C4F-87B6-C1ED54E504EC}"/>
                </a:ext>
              </a:extLst>
            </xdr:cNvPr>
            <xdr:cNvSpPr txBox="1"/>
          </xdr:nvSpPr>
          <xdr:spPr>
            <a:xfrm>
              <a:off x="2071687" y="22302787"/>
              <a:ext cx="368884" cy="138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336ADD0C-9F4F-4C4F-87B6-C1ED54E504EC}"/>
                </a:ext>
              </a:extLst>
            </xdr:cNvPr>
            <xdr:cNvSpPr txBox="1"/>
          </xdr:nvSpPr>
          <xdr:spPr>
            <a:xfrm>
              <a:off x="2071687" y="22302787"/>
              <a:ext cx="368884" cy="138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242887</xdr:colOff>
      <xdr:row>116</xdr:row>
      <xdr:rowOff>185737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xmlns="" id="{2C82DC87-C7AE-4EA5-8F25-F561C728CBAA}"/>
                </a:ext>
              </a:extLst>
            </xdr:cNvPr>
            <xdr:cNvSpPr txBox="1"/>
          </xdr:nvSpPr>
          <xdr:spPr>
            <a:xfrm>
              <a:off x="2795587" y="22283737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2C82DC87-C7AE-4EA5-8F25-F561C728CBAA}"/>
                </a:ext>
              </a:extLst>
            </xdr:cNvPr>
            <xdr:cNvSpPr txBox="1"/>
          </xdr:nvSpPr>
          <xdr:spPr>
            <a:xfrm>
              <a:off x="2795587" y="22283737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347662</xdr:colOff>
      <xdr:row>122</xdr:row>
      <xdr:rowOff>23812</xdr:rowOff>
    </xdr:from>
    <xdr:ext cx="1162562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xmlns="" id="{D2A8ECC9-347A-4A91-8F01-F1DEEEFBB696}"/>
                </a:ext>
              </a:extLst>
            </xdr:cNvPr>
            <xdr:cNvSpPr txBox="1"/>
          </xdr:nvSpPr>
          <xdr:spPr>
            <a:xfrm>
              <a:off x="2900362" y="23264812"/>
              <a:ext cx="1162562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⋅</m:t>
                    </m:r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D2A8ECC9-347A-4A91-8F01-F1DEEEFBB696}"/>
                </a:ext>
              </a:extLst>
            </xdr:cNvPr>
            <xdr:cNvSpPr txBox="1"/>
          </xdr:nvSpPr>
          <xdr:spPr>
            <a:xfrm>
              <a:off x="2900362" y="23264812"/>
              <a:ext cx="1162562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1=1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2𝑛⋅𝜒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𝛼∕2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2𝑥)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223837</xdr:colOff>
      <xdr:row>124</xdr:row>
      <xdr:rowOff>14287</xdr:rowOff>
    </xdr:from>
    <xdr:ext cx="1536639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xmlns="" id="{3E7D46C6-88ED-4A45-8640-FF8B1A6B3DCE}"/>
                </a:ext>
              </a:extLst>
            </xdr:cNvPr>
            <xdr:cNvSpPr txBox="1"/>
          </xdr:nvSpPr>
          <xdr:spPr>
            <a:xfrm>
              <a:off x="2776537" y="23636287"/>
              <a:ext cx="153663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⋅</m:t>
                    </m:r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+2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3E7D46C6-88ED-4A45-8640-FF8B1A6B3DCE}"/>
                </a:ext>
              </a:extLst>
            </xdr:cNvPr>
            <xdr:cNvSpPr txBox="1"/>
          </xdr:nvSpPr>
          <xdr:spPr>
            <a:xfrm>
              <a:off x="2776537" y="23636287"/>
              <a:ext cx="153663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=1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2𝑛⋅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𝜒_(〖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𝛼〗∕2)^2</a:t>
              </a:r>
              <a:r>
                <a:rPr lang="ru-RU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2𝑥</a:t>
              </a:r>
              <a:r>
                <a:rPr lang="ru-RU" sz="1100" b="0" i="0">
                  <a:latin typeface="Cambria Math" panose="02040503050406030204" pitchFamily="18" charset="0"/>
                </a:rPr>
                <a:t>+2)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100012</xdr:colOff>
      <xdr:row>122</xdr:row>
      <xdr:rowOff>4762</xdr:rowOff>
    </xdr:from>
    <xdr:ext cx="579646" cy="199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xmlns="" id="{A4CF0F9C-34B8-4BD9-8991-CCF98A26D6EA}"/>
                </a:ext>
              </a:extLst>
            </xdr:cNvPr>
            <xdr:cNvSpPr txBox="1"/>
          </xdr:nvSpPr>
          <xdr:spPr>
            <a:xfrm>
              <a:off x="100012" y="23245762"/>
              <a:ext cx="579646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A4CF0F9C-34B8-4BD9-8991-CCF98A26D6EA}"/>
                </a:ext>
              </a:extLst>
            </xdr:cNvPr>
            <xdr:cNvSpPr txBox="1"/>
          </xdr:nvSpPr>
          <xdr:spPr>
            <a:xfrm>
              <a:off x="100012" y="23245762"/>
              <a:ext cx="579646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𝛼∕2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2𝑥)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124</xdr:row>
      <xdr:rowOff>100012</xdr:rowOff>
    </xdr:from>
    <xdr:ext cx="1222322" cy="2544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xmlns="" id="{D14ECFC4-A9DA-4942-AF55-72E65E8DAE68}"/>
                </a:ext>
              </a:extLst>
            </xdr:cNvPr>
            <xdr:cNvSpPr txBox="1"/>
          </xdr:nvSpPr>
          <xdr:spPr>
            <a:xfrm>
              <a:off x="57150" y="23722012"/>
              <a:ext cx="1222322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ru-RU" sz="14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ru-RU" sz="1400" b="0" i="1">
                            <a:latin typeface="Cambria Math" panose="02040503050406030204" pitchFamily="18" charset="0"/>
                          </a:rPr>
                          <m:t>+2</m:t>
                        </m: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D14ECFC4-A9DA-4942-AF55-72E65E8DAE68}"/>
                </a:ext>
              </a:extLst>
            </xdr:cNvPr>
            <xdr:cNvSpPr txBox="1"/>
          </xdr:nvSpPr>
          <xdr:spPr>
            <a:xfrm>
              <a:off x="57150" y="23722012"/>
              <a:ext cx="1222322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𝜒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_(〖</a:t>
              </a:r>
              <a:r>
                <a:rPr lang="ru-RU" sz="1400" b="0" i="0">
                  <a:latin typeface="Cambria Math" panose="02040503050406030204" pitchFamily="18" charset="0"/>
                </a:rPr>
                <a:t>1−</a:t>
              </a:r>
              <a:r>
                <a:rPr lang="ru-RU" sz="1400" i="0">
                  <a:latin typeface="Cambria Math" panose="02040503050406030204" pitchFamily="18" charset="0"/>
                </a:rPr>
                <a:t>𝛼〗∕2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400" i="0">
                  <a:latin typeface="Cambria Math" panose="02040503050406030204" pitchFamily="18" charset="0"/>
                </a:rPr>
                <a:t>2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400" i="0">
                  <a:latin typeface="Cambria Math" panose="02040503050406030204" pitchFamily="18" charset="0"/>
                </a:rPr>
                <a:t>2𝑥</a:t>
              </a:r>
              <a:r>
                <a:rPr lang="ru-RU" sz="1400" b="0" i="0">
                  <a:latin typeface="Cambria Math" panose="02040503050406030204" pitchFamily="18" charset="0"/>
                </a:rPr>
                <a:t>+2)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9</xdr:col>
      <xdr:colOff>176212</xdr:colOff>
      <xdr:row>124</xdr:row>
      <xdr:rowOff>42862</xdr:rowOff>
    </xdr:from>
    <xdr:ext cx="77316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xmlns="" id="{3C73FEC8-2B7D-4547-9CAB-05A116D349EF}"/>
                </a:ext>
              </a:extLst>
            </xdr:cNvPr>
            <xdr:cNvSpPr txBox="1"/>
          </xdr:nvSpPr>
          <xdr:spPr>
            <a:xfrm>
              <a:off x="5872162" y="23664862"/>
              <a:ext cx="77316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0,95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3C73FEC8-2B7D-4547-9CAB-05A116D349EF}"/>
                </a:ext>
              </a:extLst>
            </xdr:cNvPr>
            <xdr:cNvSpPr txBox="1"/>
          </xdr:nvSpPr>
          <xdr:spPr>
            <a:xfrm>
              <a:off x="5872162" y="23664862"/>
              <a:ext cx="77316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Δ=𝑍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0,95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√(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̅/</a:t>
              </a:r>
              <a:r>
                <a:rPr lang="ru-RU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138112</xdr:colOff>
      <xdr:row>126</xdr:row>
      <xdr:rowOff>33337</xdr:rowOff>
    </xdr:from>
    <xdr:ext cx="3753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xmlns="" id="{906A71D4-6CE9-4D71-BCE3-216171CE64C4}"/>
                </a:ext>
              </a:extLst>
            </xdr:cNvPr>
            <xdr:cNvSpPr txBox="1"/>
          </xdr:nvSpPr>
          <xdr:spPr>
            <a:xfrm>
              <a:off x="8882062" y="24036337"/>
              <a:ext cx="375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 &lt;</a:t>
              </a:r>
              <a:r>
                <a:rPr lang="ru-RU" sz="1100"/>
                <a:t> </a:t>
              </a:r>
              <a14:m>
                <m:oMath xmlns:m="http://schemas.openxmlformats.org/officeDocument/2006/math">
                  <m:r>
                    <a:rPr lang="ru-RU" sz="1100" i="1">
                      <a:latin typeface="Cambria Math" panose="02040503050406030204" pitchFamily="18" charset="0"/>
                    </a:rPr>
                    <m:t>𝜆</m:t>
                  </m:r>
                </m:oMath>
              </a14:m>
              <a:r>
                <a:rPr lang="en-US" sz="1100"/>
                <a:t> </a:t>
              </a:r>
              <a:r>
                <a:rPr lang="en-US" sz="1100" baseline="0"/>
                <a:t> &lt; </a:t>
              </a:r>
              <a:endParaRPr lang="ru-RU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906A71D4-6CE9-4D71-BCE3-216171CE64C4}"/>
                </a:ext>
              </a:extLst>
            </xdr:cNvPr>
            <xdr:cNvSpPr txBox="1"/>
          </xdr:nvSpPr>
          <xdr:spPr>
            <a:xfrm>
              <a:off x="8882062" y="24036337"/>
              <a:ext cx="375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/>
                <a:t> &lt;</a:t>
              </a:r>
              <a:r>
                <a:rPr lang="ru-RU" sz="1100"/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𝜆</a:t>
              </a:r>
              <a:r>
                <a:rPr lang="en-US" sz="1100"/>
                <a:t> </a:t>
              </a:r>
              <a:r>
                <a:rPr lang="en-US" sz="1100" baseline="0"/>
                <a:t> &lt;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228600</xdr:colOff>
      <xdr:row>124</xdr:row>
      <xdr:rowOff>133350</xdr:rowOff>
    </xdr:from>
    <xdr:ext cx="1409524" cy="228571"/>
    <xdr:pic>
      <xdr:nvPicPr>
        <xdr:cNvPr id="85" name="Рисунок 84">
          <a:extLst>
            <a:ext uri="{FF2B5EF4-FFF2-40B4-BE49-F238E27FC236}">
              <a16:creationId xmlns:a16="http://schemas.microsoft.com/office/drawing/2014/main" xmlns="" id="{1770A27B-4BDC-42D3-8072-26DFB1165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62950" y="23755350"/>
          <a:ext cx="1409524" cy="228571"/>
        </a:xfrm>
        <a:prstGeom prst="rect">
          <a:avLst/>
        </a:prstGeom>
      </xdr:spPr>
    </xdr:pic>
    <xdr:clientData/>
  </xdr:oneCellAnchor>
  <xdr:oneCellAnchor>
    <xdr:from>
      <xdr:col>8</xdr:col>
      <xdr:colOff>242887</xdr:colOff>
      <xdr:row>127</xdr:row>
      <xdr:rowOff>185737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xmlns="" id="{8D1E2E1D-FA4E-4450-AE58-295C8C80231A}"/>
                </a:ext>
              </a:extLst>
            </xdr:cNvPr>
            <xdr:cNvSpPr txBox="1"/>
          </xdr:nvSpPr>
          <xdr:spPr>
            <a:xfrm>
              <a:off x="8377237" y="24379237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8D1E2E1D-FA4E-4450-AE58-295C8C80231A}"/>
                </a:ext>
              </a:extLst>
            </xdr:cNvPr>
            <xdr:cNvSpPr txBox="1"/>
          </xdr:nvSpPr>
          <xdr:spPr>
            <a:xfrm>
              <a:off x="8377237" y="24379237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195262</xdr:colOff>
      <xdr:row>132</xdr:row>
      <xdr:rowOff>14287</xdr:rowOff>
    </xdr:from>
    <xdr:ext cx="3645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xmlns="" id="{9A2193A3-50C3-42F8-96A8-4DAEC6ABEC03}"/>
                </a:ext>
              </a:extLst>
            </xdr:cNvPr>
            <xdr:cNvSpPr txBox="1"/>
          </xdr:nvSpPr>
          <xdr:spPr>
            <a:xfrm>
              <a:off x="195262" y="25160287"/>
              <a:ext cx="3645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1">
                        <a:latin typeface="Cambria Math" panose="02040503050406030204" pitchFamily="18" charset="0"/>
                      </a:rPr>
                      <m:t>v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9A2193A3-50C3-42F8-96A8-4DAEC6ABEC03}"/>
                </a:ext>
              </a:extLst>
            </xdr:cNvPr>
            <xdr:cNvSpPr txBox="1"/>
          </xdr:nvSpPr>
          <xdr:spPr>
            <a:xfrm>
              <a:off x="195262" y="25160287"/>
              <a:ext cx="3645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ru-RU" sz="1100" i="0">
                  <a:latin typeface="Cambria Math" panose="02040503050406030204" pitchFamily="18" charset="0"/>
                </a:rPr>
                <a:t>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176212</xdr:colOff>
      <xdr:row>134</xdr:row>
      <xdr:rowOff>100012</xdr:rowOff>
    </xdr:from>
    <xdr:ext cx="583621" cy="199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xmlns="" id="{AA22D08D-56DA-434C-B1B8-1112C8C4D661}"/>
                </a:ext>
              </a:extLst>
            </xdr:cNvPr>
            <xdr:cNvSpPr txBox="1"/>
          </xdr:nvSpPr>
          <xdr:spPr>
            <a:xfrm>
              <a:off x="176212" y="25627012"/>
              <a:ext cx="583621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AA22D08D-56DA-434C-B1B8-1112C8C4D661}"/>
                </a:ext>
              </a:extLst>
            </xdr:cNvPr>
            <xdr:cNvSpPr txBox="1"/>
          </xdr:nvSpPr>
          <xdr:spPr>
            <a:xfrm>
              <a:off x="176212" y="25627012"/>
              <a:ext cx="583621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𝛼∕2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136</xdr:row>
      <xdr:rowOff>100012</xdr:rowOff>
    </xdr:from>
    <xdr:ext cx="914096" cy="2544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xmlns="" id="{6761DC5D-D550-4DF0-8A9E-EFA8A993D5D7}"/>
                </a:ext>
              </a:extLst>
            </xdr:cNvPr>
            <xdr:cNvSpPr txBox="1"/>
          </xdr:nvSpPr>
          <xdr:spPr>
            <a:xfrm>
              <a:off x="57150" y="26008012"/>
              <a:ext cx="914096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ru-RU" sz="14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6761DC5D-D550-4DF0-8A9E-EFA8A993D5D7}"/>
                </a:ext>
              </a:extLst>
            </xdr:cNvPr>
            <xdr:cNvSpPr txBox="1"/>
          </xdr:nvSpPr>
          <xdr:spPr>
            <a:xfrm>
              <a:off x="57150" y="26008012"/>
              <a:ext cx="914096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𝜒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_(〖</a:t>
              </a:r>
              <a:r>
                <a:rPr lang="ru-RU" sz="1400" b="0" i="0">
                  <a:latin typeface="Cambria Math" panose="02040503050406030204" pitchFamily="18" charset="0"/>
                </a:rPr>
                <a:t>1−</a:t>
              </a:r>
              <a:r>
                <a:rPr lang="ru-RU" sz="1400" i="0">
                  <a:latin typeface="Cambria Math" panose="02040503050406030204" pitchFamily="18" charset="0"/>
                </a:rPr>
                <a:t>𝛼〗∕2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400" i="0">
                  <a:latin typeface="Cambria Math" panose="02040503050406030204" pitchFamily="18" charset="0"/>
                </a:rPr>
                <a:t>2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400" i="0">
                  <a:latin typeface="Cambria Math" panose="02040503050406030204" pitchFamily="18" charset="0"/>
                </a:rPr>
                <a:t>2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ru-RU" sz="1400" b="0" i="0">
                  <a:latin typeface="Cambria Math" panose="02040503050406030204" pitchFamily="18" charset="0"/>
                </a:rPr>
                <a:t>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328612</xdr:colOff>
      <xdr:row>134</xdr:row>
      <xdr:rowOff>14287</xdr:rowOff>
    </xdr:from>
    <xdr:ext cx="588110" cy="358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xmlns="" id="{CF1429AE-C0B1-4FB1-B1AB-1316C0284146}"/>
                </a:ext>
              </a:extLst>
            </xdr:cNvPr>
            <xdr:cNvSpPr txBox="1"/>
          </xdr:nvSpPr>
          <xdr:spPr>
            <a:xfrm>
              <a:off x="2881312" y="25541287"/>
              <a:ext cx="588110" cy="358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num>
                      <m:den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CF1429AE-C0B1-4FB1-B1AB-1316C0284146}"/>
                </a:ext>
              </a:extLst>
            </xdr:cNvPr>
            <xdr:cNvSpPr txBox="1"/>
          </xdr:nvSpPr>
          <xdr:spPr>
            <a:xfrm>
              <a:off x="2881312" y="25541287"/>
              <a:ext cx="588110" cy="358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𝑉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1=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2𝑛𝑥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̅)/(</a:t>
              </a:r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1^2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300037</xdr:colOff>
      <xdr:row>136</xdr:row>
      <xdr:rowOff>14287</xdr:rowOff>
    </xdr:from>
    <xdr:ext cx="591379" cy="370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xmlns="" id="{C6675933-021B-404F-ACEE-70CDB2D9DE9B}"/>
                </a:ext>
              </a:extLst>
            </xdr:cNvPr>
            <xdr:cNvSpPr txBox="1"/>
          </xdr:nvSpPr>
          <xdr:spPr>
            <a:xfrm>
              <a:off x="2852737" y="25922287"/>
              <a:ext cx="591379" cy="370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num>
                      <m:den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C6675933-021B-404F-ACEE-70CDB2D9DE9B}"/>
                </a:ext>
              </a:extLst>
            </xdr:cNvPr>
            <xdr:cNvSpPr txBox="1"/>
          </xdr:nvSpPr>
          <xdr:spPr>
            <a:xfrm>
              <a:off x="2852737" y="25922287"/>
              <a:ext cx="591379" cy="370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𝑉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=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2𝑛𝑥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̅)/(</a:t>
              </a:r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128587</xdr:colOff>
      <xdr:row>139</xdr:row>
      <xdr:rowOff>14287</xdr:rowOff>
    </xdr:from>
    <xdr:ext cx="368884" cy="138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xmlns="" id="{021EEA66-93F8-47C0-A9BE-FC54B1796976}"/>
                </a:ext>
              </a:extLst>
            </xdr:cNvPr>
            <xdr:cNvSpPr txBox="1"/>
          </xdr:nvSpPr>
          <xdr:spPr>
            <a:xfrm>
              <a:off x="2071687" y="26493787"/>
              <a:ext cx="368884" cy="138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021EEA66-93F8-47C0-A9BE-FC54B1796976}"/>
                </a:ext>
              </a:extLst>
            </xdr:cNvPr>
            <xdr:cNvSpPr txBox="1"/>
          </xdr:nvSpPr>
          <xdr:spPr>
            <a:xfrm>
              <a:off x="2071687" y="26493787"/>
              <a:ext cx="368884" cy="138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242887</xdr:colOff>
      <xdr:row>138</xdr:row>
      <xdr:rowOff>185737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xmlns="" id="{1A60A280-B826-433D-A4C0-F686D6EC874A}"/>
                </a:ext>
              </a:extLst>
            </xdr:cNvPr>
            <xdr:cNvSpPr txBox="1"/>
          </xdr:nvSpPr>
          <xdr:spPr>
            <a:xfrm>
              <a:off x="2795587" y="26474737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1A60A280-B826-433D-A4C0-F686D6EC874A}"/>
                </a:ext>
              </a:extLst>
            </xdr:cNvPr>
            <xdr:cNvSpPr txBox="1"/>
          </xdr:nvSpPr>
          <xdr:spPr>
            <a:xfrm>
              <a:off x="2795587" y="26474737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300037</xdr:colOff>
      <xdr:row>142</xdr:row>
      <xdr:rowOff>90487</xdr:rowOff>
    </xdr:from>
    <xdr:ext cx="583621" cy="199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xmlns="" id="{C3690A26-F193-4C56-A9A5-138F4CBB5D92}"/>
                </a:ext>
              </a:extLst>
            </xdr:cNvPr>
            <xdr:cNvSpPr txBox="1"/>
          </xdr:nvSpPr>
          <xdr:spPr>
            <a:xfrm>
              <a:off x="300037" y="27141487"/>
              <a:ext cx="583621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C3690A26-F193-4C56-A9A5-138F4CBB5D92}"/>
                </a:ext>
              </a:extLst>
            </xdr:cNvPr>
            <xdr:cNvSpPr txBox="1"/>
          </xdr:nvSpPr>
          <xdr:spPr>
            <a:xfrm>
              <a:off x="300037" y="27141487"/>
              <a:ext cx="583621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𝛼∕2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144</xdr:row>
      <xdr:rowOff>100012</xdr:rowOff>
    </xdr:from>
    <xdr:ext cx="914096" cy="2544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xmlns="" id="{5CEB721B-8FEE-4DE0-9C88-DB80CC358B76}"/>
                </a:ext>
              </a:extLst>
            </xdr:cNvPr>
            <xdr:cNvSpPr txBox="1"/>
          </xdr:nvSpPr>
          <xdr:spPr>
            <a:xfrm>
              <a:off x="57150" y="27532012"/>
              <a:ext cx="914096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4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ru-RU" sz="14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ru-RU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  <m:sup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4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5CEB721B-8FEE-4DE0-9C88-DB80CC358B76}"/>
                </a:ext>
              </a:extLst>
            </xdr:cNvPr>
            <xdr:cNvSpPr txBox="1"/>
          </xdr:nvSpPr>
          <xdr:spPr>
            <a:xfrm>
              <a:off x="57150" y="27532012"/>
              <a:ext cx="914096" cy="2544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𝜒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_(〖</a:t>
              </a:r>
              <a:r>
                <a:rPr lang="ru-RU" sz="1400" b="0" i="0">
                  <a:latin typeface="Cambria Math" panose="02040503050406030204" pitchFamily="18" charset="0"/>
                </a:rPr>
                <a:t>1−</a:t>
              </a:r>
              <a:r>
                <a:rPr lang="ru-RU" sz="1400" i="0">
                  <a:latin typeface="Cambria Math" panose="02040503050406030204" pitchFamily="18" charset="0"/>
                </a:rPr>
                <a:t>𝛼〗∕2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400" i="0">
                  <a:latin typeface="Cambria Math" panose="02040503050406030204" pitchFamily="18" charset="0"/>
                </a:rPr>
                <a:t>2</a:t>
              </a:r>
              <a:r>
                <a:rPr lang="ru-RU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ru-RU" sz="1400" i="0">
                  <a:latin typeface="Cambria Math" panose="02040503050406030204" pitchFamily="18" charset="0"/>
                </a:rPr>
                <a:t>2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ru-RU" sz="1400" b="0" i="0">
                  <a:latin typeface="Cambria Math" panose="02040503050406030204" pitchFamily="18" charset="0"/>
                </a:rPr>
                <a:t>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328612</xdr:colOff>
      <xdr:row>142</xdr:row>
      <xdr:rowOff>14287</xdr:rowOff>
    </xdr:from>
    <xdr:ext cx="588110" cy="358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xmlns="" id="{52753302-0D45-40F8-981B-E408856029ED}"/>
                </a:ext>
              </a:extLst>
            </xdr:cNvPr>
            <xdr:cNvSpPr txBox="1"/>
          </xdr:nvSpPr>
          <xdr:spPr>
            <a:xfrm>
              <a:off x="2881312" y="27065287"/>
              <a:ext cx="588110" cy="358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num>
                      <m:den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52753302-0D45-40F8-981B-E408856029ED}"/>
                </a:ext>
              </a:extLst>
            </xdr:cNvPr>
            <xdr:cNvSpPr txBox="1"/>
          </xdr:nvSpPr>
          <xdr:spPr>
            <a:xfrm>
              <a:off x="2881312" y="27065287"/>
              <a:ext cx="588110" cy="358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𝑉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1=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2𝑛𝑥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̅)/(</a:t>
              </a:r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1^2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300037</xdr:colOff>
      <xdr:row>144</xdr:row>
      <xdr:rowOff>14287</xdr:rowOff>
    </xdr:from>
    <xdr:ext cx="591379" cy="370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xmlns="" id="{57543BFF-72DF-4CDD-A0AB-C6B761E04E32}"/>
                </a:ext>
              </a:extLst>
            </xdr:cNvPr>
            <xdr:cNvSpPr txBox="1"/>
          </xdr:nvSpPr>
          <xdr:spPr>
            <a:xfrm>
              <a:off x="2852737" y="27446287"/>
              <a:ext cx="591379" cy="370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num>
                      <m:den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57543BFF-72DF-4CDD-A0AB-C6B761E04E32}"/>
                </a:ext>
              </a:extLst>
            </xdr:cNvPr>
            <xdr:cNvSpPr txBox="1"/>
          </xdr:nvSpPr>
          <xdr:spPr>
            <a:xfrm>
              <a:off x="2852737" y="27446287"/>
              <a:ext cx="591379" cy="370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𝑉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=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2𝑛𝑥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̅)/(</a:t>
              </a:r>
              <a:r>
                <a:rPr lang="ru-RU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119062</xdr:colOff>
      <xdr:row>139</xdr:row>
      <xdr:rowOff>14287</xdr:rowOff>
    </xdr:from>
    <xdr:ext cx="3645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xmlns="" id="{194ED8FE-18B9-4F4C-AC79-D5C807C3164D}"/>
                </a:ext>
              </a:extLst>
            </xdr:cNvPr>
            <xdr:cNvSpPr txBox="1"/>
          </xdr:nvSpPr>
          <xdr:spPr>
            <a:xfrm>
              <a:off x="3281362" y="26493787"/>
              <a:ext cx="3645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1">
                        <a:latin typeface="Cambria Math" panose="02040503050406030204" pitchFamily="18" charset="0"/>
                      </a:rPr>
                      <m:t>v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≈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194ED8FE-18B9-4F4C-AC79-D5C807C3164D}"/>
                </a:ext>
              </a:extLst>
            </xdr:cNvPr>
            <xdr:cNvSpPr txBox="1"/>
          </xdr:nvSpPr>
          <xdr:spPr>
            <a:xfrm>
              <a:off x="3281362" y="26493787"/>
              <a:ext cx="3645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ru-RU" sz="1100" i="0">
                  <a:latin typeface="Cambria Math" panose="02040503050406030204" pitchFamily="18" charset="0"/>
                </a:rPr>
                <a:t>≈𝑥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8</xdr:col>
      <xdr:colOff>0</xdr:colOff>
      <xdr:row>139</xdr:row>
      <xdr:rowOff>38100</xdr:rowOff>
    </xdr:from>
    <xdr:to>
      <xdr:col>12</xdr:col>
      <xdr:colOff>180648</xdr:colOff>
      <xdr:row>142</xdr:row>
      <xdr:rowOff>152314</xdr:rowOff>
    </xdr:to>
    <xdr:pic>
      <xdr:nvPicPr>
        <xdr:cNvPr id="99" name="Рисунок 98">
          <a:extLst>
            <a:ext uri="{FF2B5EF4-FFF2-40B4-BE49-F238E27FC236}">
              <a16:creationId xmlns:a16="http://schemas.microsoft.com/office/drawing/2014/main" xmlns="" id="{B453251D-18C5-46FE-B654-FAE1BE5C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91100" y="26517600"/>
          <a:ext cx="2619048" cy="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topLeftCell="A42" workbookViewId="0">
      <selection activeCell="N74" sqref="N74"/>
    </sheetView>
  </sheetViews>
  <sheetFormatPr defaultRowHeight="15" x14ac:dyDescent="0.25"/>
  <cols>
    <col min="1" max="1" width="10.85546875" style="1" customWidth="1"/>
    <col min="2" max="8" width="9.140625" style="1"/>
    <col min="9" max="9" width="10.5703125" style="1" customWidth="1"/>
    <col min="10" max="16384" width="9.140625" style="1"/>
  </cols>
  <sheetData>
    <row r="1" spans="1:19" x14ac:dyDescent="0.25">
      <c r="A1" s="4"/>
      <c r="B1" s="4"/>
      <c r="D1" s="4" t="s">
        <v>0</v>
      </c>
      <c r="E1" s="4" t="s">
        <v>1</v>
      </c>
      <c r="G1" s="4" t="s">
        <v>2</v>
      </c>
      <c r="J1" s="1">
        <v>0.1</v>
      </c>
      <c r="K1" s="1">
        <v>0.05</v>
      </c>
      <c r="L1" s="1">
        <v>0.01</v>
      </c>
      <c r="P1" s="9"/>
    </row>
    <row r="2" spans="1:19" x14ac:dyDescent="0.25">
      <c r="A2" s="4">
        <v>122</v>
      </c>
      <c r="B2" s="4">
        <v>9</v>
      </c>
      <c r="D2" s="4">
        <v>8</v>
      </c>
      <c r="E2" s="4">
        <v>90</v>
      </c>
      <c r="G2" s="4">
        <v>200</v>
      </c>
      <c r="K2" s="2"/>
      <c r="L2" s="2"/>
      <c r="P2" s="9"/>
      <c r="Q2" s="44" t="s">
        <v>21</v>
      </c>
      <c r="R2" s="44"/>
      <c r="S2" s="44"/>
    </row>
    <row r="3" spans="1:19" x14ac:dyDescent="0.25">
      <c r="P3" s="9"/>
      <c r="Q3" s="44"/>
      <c r="R3" s="44"/>
      <c r="S3" s="44"/>
    </row>
    <row r="4" spans="1:19" x14ac:dyDescent="0.25">
      <c r="A4" s="37" t="s">
        <v>3</v>
      </c>
      <c r="B4" s="37"/>
      <c r="C4" s="4"/>
      <c r="D4" s="4" t="s">
        <v>4</v>
      </c>
      <c r="P4" s="9"/>
      <c r="Q4" s="44"/>
      <c r="R4" s="44"/>
      <c r="S4" s="44"/>
    </row>
    <row r="5" spans="1:19" x14ac:dyDescent="0.25">
      <c r="A5" s="4" t="s">
        <v>0</v>
      </c>
      <c r="B5" s="4">
        <v>8</v>
      </c>
      <c r="C5" s="4">
        <v>121.09</v>
      </c>
      <c r="D5" s="4">
        <v>14.35</v>
      </c>
      <c r="P5" s="9"/>
      <c r="Q5" s="44"/>
      <c r="R5" s="44"/>
      <c r="S5" s="44"/>
    </row>
    <row r="6" spans="1:19" x14ac:dyDescent="0.25">
      <c r="A6" s="4" t="s">
        <v>1</v>
      </c>
      <c r="B6" s="4">
        <v>90</v>
      </c>
      <c r="C6" s="4">
        <v>121.49</v>
      </c>
      <c r="D6" s="4">
        <v>9.1</v>
      </c>
      <c r="P6" s="9"/>
      <c r="Q6" s="44"/>
      <c r="R6" s="44"/>
      <c r="S6" s="44"/>
    </row>
    <row r="7" spans="1:19" x14ac:dyDescent="0.25">
      <c r="P7" s="9"/>
      <c r="Q7" s="44"/>
      <c r="R7" s="44"/>
      <c r="S7" s="44"/>
    </row>
    <row r="8" spans="1:19" x14ac:dyDescent="0.25">
      <c r="A8" s="37"/>
      <c r="B8" s="37"/>
      <c r="C8" s="38">
        <f>B2/SQRT(B5)</f>
        <v>3.1819805153394638</v>
      </c>
      <c r="P8" s="9"/>
      <c r="Q8" s="44"/>
      <c r="R8" s="44"/>
      <c r="S8" s="44"/>
    </row>
    <row r="9" spans="1:19" x14ac:dyDescent="0.25">
      <c r="A9" s="37"/>
      <c r="B9" s="37"/>
      <c r="C9" s="38"/>
      <c r="P9" s="9"/>
      <c r="Q9" s="44"/>
      <c r="R9" s="44"/>
      <c r="S9" s="44"/>
    </row>
    <row r="10" spans="1:19" x14ac:dyDescent="0.25">
      <c r="A10" s="37"/>
      <c r="B10" s="37"/>
      <c r="C10" s="38">
        <f>B2/SQRT(B6)</f>
        <v>0.94868329805051377</v>
      </c>
      <c r="P10" s="9"/>
      <c r="Q10" s="44"/>
      <c r="R10" s="44"/>
      <c r="S10" s="44"/>
    </row>
    <row r="11" spans="1:19" x14ac:dyDescent="0.25">
      <c r="A11" s="37"/>
      <c r="B11" s="37"/>
      <c r="C11" s="38"/>
      <c r="P11" s="9"/>
      <c r="Q11" s="44"/>
      <c r="R11" s="44"/>
      <c r="S11" s="44"/>
    </row>
    <row r="12" spans="1:19" x14ac:dyDescent="0.25">
      <c r="P12" s="9"/>
      <c r="Q12" s="44"/>
      <c r="R12" s="44"/>
      <c r="S12" s="44"/>
    </row>
    <row r="13" spans="1:19" x14ac:dyDescent="0.25">
      <c r="A13" s="4"/>
      <c r="B13" s="4">
        <v>0.9</v>
      </c>
      <c r="C13" s="4">
        <v>0.95</v>
      </c>
      <c r="D13" s="4">
        <v>0.99</v>
      </c>
      <c r="P13" s="9"/>
      <c r="Q13" s="44"/>
      <c r="R13" s="44"/>
      <c r="S13" s="44"/>
    </row>
    <row r="14" spans="1:19" x14ac:dyDescent="0.25">
      <c r="A14" s="4"/>
      <c r="B14" s="5">
        <f>_xlfn.NORM.S.INV(1-$J$1/2)</f>
        <v>1.6448536269514715</v>
      </c>
      <c r="C14" s="5">
        <f>_xlfn.NORM.S.INV(1-$K$1/2)</f>
        <v>1.9599639845400536</v>
      </c>
      <c r="D14" s="5">
        <f>_xlfn.NORM.S.INV(1-$L$1/2)</f>
        <v>2.5758293035488999</v>
      </c>
      <c r="P14" s="9"/>
      <c r="Q14" s="44"/>
      <c r="R14" s="44"/>
      <c r="S14" s="44"/>
    </row>
    <row r="15" spans="1:19" x14ac:dyDescent="0.25">
      <c r="P15" s="9"/>
      <c r="Q15" s="44"/>
      <c r="R15" s="44"/>
      <c r="S15" s="44"/>
    </row>
    <row r="16" spans="1:19" x14ac:dyDescent="0.25">
      <c r="G16" s="37"/>
      <c r="H16" s="37"/>
      <c r="I16" s="37"/>
      <c r="J16" s="37"/>
      <c r="K16" s="37" t="s">
        <v>7</v>
      </c>
      <c r="L16" s="37"/>
      <c r="M16" s="37" t="s">
        <v>8</v>
      </c>
      <c r="N16" s="37"/>
      <c r="P16" s="9"/>
      <c r="Q16" s="44"/>
      <c r="R16" s="44"/>
      <c r="S16" s="44"/>
    </row>
    <row r="17" spans="1:19" x14ac:dyDescent="0.25">
      <c r="A17" s="4" t="s">
        <v>5</v>
      </c>
      <c r="B17" s="4">
        <v>8</v>
      </c>
      <c r="C17" s="4">
        <v>0.9</v>
      </c>
      <c r="D17" s="4">
        <v>0.95</v>
      </c>
      <c r="E17" s="4">
        <v>0.99</v>
      </c>
      <c r="G17" s="37"/>
      <c r="H17" s="37"/>
      <c r="I17" s="37"/>
      <c r="J17" s="37"/>
      <c r="K17" s="37"/>
      <c r="L17" s="37"/>
      <c r="M17" s="37"/>
      <c r="N17" s="37"/>
      <c r="P17" s="9"/>
      <c r="Q17" s="44"/>
      <c r="R17" s="44"/>
      <c r="S17" s="44"/>
    </row>
    <row r="18" spans="1:19" x14ac:dyDescent="0.25">
      <c r="A18" s="37"/>
      <c r="B18" s="37"/>
      <c r="C18" s="5">
        <f>B14*$C$8</f>
        <v>5.2338921915450296</v>
      </c>
      <c r="D18" s="5">
        <f t="shared" ref="D18" si="0">C14*$C$8</f>
        <v>6.2365672095735487</v>
      </c>
      <c r="E18" s="5">
        <f>D14*$C$8</f>
        <v>8.1962386547330208</v>
      </c>
      <c r="G18" s="37">
        <f>$C$5</f>
        <v>121.09</v>
      </c>
      <c r="H18" s="37">
        <f>$D$2</f>
        <v>8</v>
      </c>
      <c r="I18" s="4">
        <v>0.1</v>
      </c>
      <c r="J18" s="5">
        <f>B23</f>
        <v>5.2338921915450296</v>
      </c>
      <c r="K18" s="43">
        <f>$G$18-J18</f>
        <v>115.85610780845498</v>
      </c>
      <c r="L18" s="42"/>
      <c r="M18" s="43">
        <f>$G$18+J18</f>
        <v>126.32389219154503</v>
      </c>
      <c r="N18" s="42"/>
      <c r="P18" s="9"/>
      <c r="Q18" s="44"/>
      <c r="R18" s="44"/>
      <c r="S18" s="44"/>
    </row>
    <row r="19" spans="1:19" x14ac:dyDescent="0.25">
      <c r="G19" s="37"/>
      <c r="H19" s="37"/>
      <c r="I19" s="1">
        <v>0.05</v>
      </c>
      <c r="J19" s="5">
        <f>C23</f>
        <v>6.2365672095735487</v>
      </c>
      <c r="K19" s="43">
        <f>$G$18-J19</f>
        <v>114.85343279042645</v>
      </c>
      <c r="L19" s="42"/>
      <c r="M19" s="43">
        <f t="shared" ref="M19" si="1">$G$18+J19</f>
        <v>127.32656720957355</v>
      </c>
      <c r="N19" s="42"/>
      <c r="P19" s="9"/>
      <c r="Q19" s="44"/>
      <c r="R19" s="44"/>
      <c r="S19" s="44"/>
    </row>
    <row r="20" spans="1:19" x14ac:dyDescent="0.25">
      <c r="A20" s="4" t="s">
        <v>5</v>
      </c>
      <c r="B20" s="4">
        <v>90</v>
      </c>
      <c r="C20" s="4">
        <v>0.9</v>
      </c>
      <c r="D20" s="4">
        <v>0.95</v>
      </c>
      <c r="E20" s="4">
        <v>0.99</v>
      </c>
      <c r="G20" s="37"/>
      <c r="H20" s="37"/>
      <c r="I20" s="4">
        <v>0.01</v>
      </c>
      <c r="J20" s="5">
        <f>D23</f>
        <v>8.1962386547330208</v>
      </c>
      <c r="K20" s="43">
        <f t="shared" ref="K20" si="2">$G$18-J20</f>
        <v>112.89376134526698</v>
      </c>
      <c r="L20" s="42"/>
      <c r="M20" s="43">
        <f>$G$18+J20</f>
        <v>129.28623865473301</v>
      </c>
      <c r="N20" s="42"/>
      <c r="P20" s="9"/>
      <c r="Q20" s="44"/>
      <c r="R20" s="44"/>
      <c r="S20" s="44"/>
    </row>
    <row r="21" spans="1:19" x14ac:dyDescent="0.25">
      <c r="A21" s="41"/>
      <c r="B21" s="42"/>
      <c r="C21" s="5">
        <f>B14*$C$10</f>
        <v>1.5604451636266714</v>
      </c>
      <c r="D21" s="5">
        <f t="shared" ref="D21" si="3">C14*$C$10</f>
        <v>1.8593850969136843</v>
      </c>
      <c r="E21" s="5">
        <f>D14*$C$10</f>
        <v>2.4436462389059281</v>
      </c>
      <c r="G21" s="37">
        <f>$C$6</f>
        <v>121.49</v>
      </c>
      <c r="H21" s="37">
        <f>$E$2</f>
        <v>90</v>
      </c>
      <c r="I21" s="4">
        <v>0.1</v>
      </c>
      <c r="J21" s="5">
        <f>B26</f>
        <v>1.5604451636266714</v>
      </c>
      <c r="K21" s="43">
        <f>$G$21-J21</f>
        <v>119.92955483637333</v>
      </c>
      <c r="L21" s="42"/>
      <c r="M21" s="43">
        <f>$G$21+J21</f>
        <v>123.05044516362666</v>
      </c>
      <c r="N21" s="42"/>
      <c r="P21" s="9"/>
      <c r="Q21" s="44"/>
      <c r="R21" s="44"/>
      <c r="S21" s="44"/>
    </row>
    <row r="22" spans="1:19" x14ac:dyDescent="0.25">
      <c r="G22" s="37"/>
      <c r="H22" s="37"/>
      <c r="I22" s="1">
        <v>0.05</v>
      </c>
      <c r="J22" s="5">
        <f>C26</f>
        <v>1.8593850969136843</v>
      </c>
      <c r="K22" s="43">
        <f t="shared" ref="K22:K23" si="4">$G$21-J22</f>
        <v>119.63061490308631</v>
      </c>
      <c r="L22" s="42"/>
      <c r="M22" s="43">
        <f t="shared" ref="M22" si="5">$G$21+J22</f>
        <v>123.34938509691368</v>
      </c>
      <c r="N22" s="42"/>
      <c r="P22" s="9"/>
      <c r="Q22" s="44"/>
      <c r="R22" s="44"/>
      <c r="S22" s="44"/>
    </row>
    <row r="23" spans="1:19" x14ac:dyDescent="0.25">
      <c r="A23" s="39"/>
      <c r="B23" s="40">
        <f>CONFIDENCE(J1,$B$2,$D$2)</f>
        <v>5.2338921915450296</v>
      </c>
      <c r="C23" s="40">
        <f>CONFIDENCE(K1,$B$2,$D$2)</f>
        <v>6.2365672095735487</v>
      </c>
      <c r="D23" s="40">
        <f>CONFIDENCE(L1,$B$2,$D$2)</f>
        <v>8.1962386547330208</v>
      </c>
      <c r="E23" s="1" t="s">
        <v>6</v>
      </c>
      <c r="G23" s="37"/>
      <c r="H23" s="37"/>
      <c r="I23" s="4">
        <v>0.01</v>
      </c>
      <c r="J23" s="5">
        <f>D26</f>
        <v>2.4436462389059281</v>
      </c>
      <c r="K23" s="43">
        <f t="shared" si="4"/>
        <v>119.04635376109407</v>
      </c>
      <c r="L23" s="42"/>
      <c r="M23" s="43">
        <f>$G$21+J23</f>
        <v>123.93364623890592</v>
      </c>
      <c r="N23" s="42"/>
      <c r="P23" s="9"/>
      <c r="Q23" s="44"/>
      <c r="R23" s="44"/>
      <c r="S23" s="44"/>
    </row>
    <row r="24" spans="1:19" x14ac:dyDescent="0.25">
      <c r="A24" s="39"/>
      <c r="B24" s="40"/>
      <c r="C24" s="40"/>
      <c r="D24" s="40"/>
      <c r="E24" s="1" t="s">
        <v>0</v>
      </c>
      <c r="P24" s="9"/>
      <c r="Q24" s="44"/>
      <c r="R24" s="44"/>
      <c r="S24" s="44"/>
    </row>
    <row r="25" spans="1:19" x14ac:dyDescent="0.25">
      <c r="B25" s="3"/>
      <c r="C25" s="3"/>
      <c r="D25" s="3"/>
      <c r="P25" s="9"/>
      <c r="Q25" s="44"/>
      <c r="R25" s="44"/>
      <c r="S25" s="44"/>
    </row>
    <row r="26" spans="1:19" x14ac:dyDescent="0.25">
      <c r="A26" s="39"/>
      <c r="B26" s="40">
        <f>CONFIDENCE(J1,$B$2,$E$2)</f>
        <v>1.5604451636266714</v>
      </c>
      <c r="C26" s="40">
        <f>CONFIDENCE(K1,$B$2,$E$2)</f>
        <v>1.8593850969136843</v>
      </c>
      <c r="D26" s="40">
        <f>CONFIDENCE(L1,$B$2,$E$2)</f>
        <v>2.4436462389059281</v>
      </c>
      <c r="E26" s="1" t="s">
        <v>6</v>
      </c>
      <c r="P26" s="9"/>
      <c r="Q26" s="44"/>
      <c r="R26" s="44"/>
      <c r="S26" s="44"/>
    </row>
    <row r="27" spans="1:19" x14ac:dyDescent="0.25">
      <c r="A27" s="39"/>
      <c r="B27" s="40"/>
      <c r="C27" s="40"/>
      <c r="D27" s="40"/>
      <c r="E27" s="1" t="s">
        <v>1</v>
      </c>
      <c r="P27" s="9"/>
      <c r="Q27" s="44"/>
      <c r="R27" s="44"/>
      <c r="S27" s="44"/>
    </row>
    <row r="28" spans="1:19" x14ac:dyDescent="0.25">
      <c r="P28" s="9"/>
      <c r="Q28" s="44"/>
      <c r="R28" s="44"/>
      <c r="S28" s="44"/>
    </row>
    <row r="29" spans="1:19" x14ac:dyDescent="0.25">
      <c r="A29" s="39"/>
      <c r="B29" s="39"/>
      <c r="C29" s="39"/>
      <c r="H29" s="37"/>
      <c r="I29" s="37"/>
      <c r="J29" s="37"/>
      <c r="K29" s="37"/>
      <c r="L29" s="37" t="s">
        <v>7</v>
      </c>
      <c r="M29" s="37"/>
      <c r="N29" s="37" t="s">
        <v>8</v>
      </c>
      <c r="O29" s="37"/>
      <c r="P29" s="9"/>
      <c r="Q29" s="44"/>
      <c r="R29" s="44"/>
      <c r="S29" s="44"/>
    </row>
    <row r="30" spans="1:19" x14ac:dyDescent="0.25">
      <c r="A30" s="39"/>
      <c r="B30" s="39"/>
      <c r="C30" s="39"/>
      <c r="H30" s="37"/>
      <c r="I30" s="37"/>
      <c r="J30" s="37"/>
      <c r="K30" s="37"/>
      <c r="L30" s="37"/>
      <c r="M30" s="37"/>
      <c r="N30" s="37"/>
      <c r="O30" s="37"/>
      <c r="P30" s="9"/>
      <c r="Q30" s="44"/>
      <c r="R30" s="44"/>
      <c r="S30" s="44"/>
    </row>
    <row r="31" spans="1:19" x14ac:dyDescent="0.25">
      <c r="H31" s="37">
        <f>$C$5</f>
        <v>121.09</v>
      </c>
      <c r="I31" s="37">
        <f>$D$2</f>
        <v>8</v>
      </c>
      <c r="J31" s="4">
        <v>0.1</v>
      </c>
      <c r="K31" s="5">
        <f>C32</f>
        <v>5.128146095209007</v>
      </c>
      <c r="L31" s="43">
        <f>$H$31-K31</f>
        <v>115.961853904791</v>
      </c>
      <c r="M31" s="42"/>
      <c r="N31" s="43">
        <f t="shared" ref="N31:N32" si="6">$H$31+K31</f>
        <v>126.21814609520901</v>
      </c>
      <c r="O31" s="42"/>
      <c r="P31" s="9"/>
      <c r="Q31" s="44"/>
      <c r="R31" s="44"/>
      <c r="S31" s="44"/>
    </row>
    <row r="32" spans="1:19" x14ac:dyDescent="0.25">
      <c r="A32" s="39"/>
      <c r="B32" s="39"/>
      <c r="C32" s="40">
        <f>CONFIDENCE(J1,$B$2,$D$2)*SQRT(1-$D$2/$G$2)</f>
        <v>5.128146095209007</v>
      </c>
      <c r="D32" s="40">
        <f>CONFIDENCE(K1,$B$2,$D$2)*SQRT(1-$D$2/$G$2)</f>
        <v>6.1105629640113257</v>
      </c>
      <c r="E32" s="40">
        <f>CONFIDENCE(L1,$B$2,$D$2)*SQRT(1-$D$2/$G$2)</f>
        <v>8.0306410056686115</v>
      </c>
      <c r="F32" s="1" t="s">
        <v>6</v>
      </c>
      <c r="H32" s="37"/>
      <c r="I32" s="37"/>
      <c r="J32" s="1">
        <v>0.05</v>
      </c>
      <c r="K32" s="5">
        <f>D32</f>
        <v>6.1105629640113257</v>
      </c>
      <c r="L32" s="43">
        <f t="shared" ref="L32:L33" si="7">$H$31-K32</f>
        <v>114.97943703598868</v>
      </c>
      <c r="M32" s="42"/>
      <c r="N32" s="43">
        <f t="shared" si="6"/>
        <v>127.20056296401133</v>
      </c>
      <c r="O32" s="42"/>
      <c r="P32" s="9"/>
      <c r="Q32" s="44"/>
      <c r="R32" s="44"/>
      <c r="S32" s="44"/>
    </row>
    <row r="33" spans="1:20" x14ac:dyDescent="0.25">
      <c r="A33" s="39"/>
      <c r="B33" s="39"/>
      <c r="C33" s="40"/>
      <c r="D33" s="40"/>
      <c r="E33" s="40"/>
      <c r="F33" s="1" t="s">
        <v>0</v>
      </c>
      <c r="H33" s="37"/>
      <c r="I33" s="37"/>
      <c r="J33" s="4">
        <v>0.01</v>
      </c>
      <c r="K33" s="5">
        <f>E32</f>
        <v>8.0306410056686115</v>
      </c>
      <c r="L33" s="43">
        <f t="shared" si="7"/>
        <v>113.05935899433139</v>
      </c>
      <c r="M33" s="42"/>
      <c r="N33" s="43">
        <f>$H$31+K33</f>
        <v>129.1206410056686</v>
      </c>
      <c r="O33" s="42"/>
      <c r="P33" s="9"/>
      <c r="Q33" s="44"/>
      <c r="R33" s="44"/>
      <c r="S33" s="44"/>
    </row>
    <row r="34" spans="1:20" x14ac:dyDescent="0.25">
      <c r="C34" s="3"/>
      <c r="D34" s="3"/>
      <c r="E34" s="3"/>
      <c r="H34" s="37">
        <f>$C$6</f>
        <v>121.49</v>
      </c>
      <c r="I34" s="37">
        <f>$E$2</f>
        <v>90</v>
      </c>
      <c r="J34" s="4">
        <v>0.1</v>
      </c>
      <c r="K34" s="5">
        <f>C35</f>
        <v>1.5289177689916598</v>
      </c>
      <c r="L34" s="43">
        <f>$H$34-K34</f>
        <v>119.96108223100833</v>
      </c>
      <c r="M34" s="42"/>
      <c r="N34" s="43">
        <f>$H$34+K34</f>
        <v>123.01891776899166</v>
      </c>
      <c r="O34" s="42"/>
      <c r="P34" s="9"/>
      <c r="Q34" s="44"/>
      <c r="R34" s="44"/>
      <c r="S34" s="44"/>
    </row>
    <row r="35" spans="1:20" x14ac:dyDescent="0.25">
      <c r="A35" s="39"/>
      <c r="B35" s="39"/>
      <c r="C35" s="40">
        <f>CONFIDENCE(J1,$B$2,$E$2)*SQRT(1-$D$2/$G$2)</f>
        <v>1.5289177689916598</v>
      </c>
      <c r="D35" s="40">
        <f>CONFIDENCE(K1,$B$2,$E$2)*SQRT(1-$D$2/$G$2)</f>
        <v>1.82181788910959</v>
      </c>
      <c r="E35" s="40">
        <f>CONFIDENCE(L1,$B$2,$E$2)*SQRT(1-$D$2/$G$2)</f>
        <v>2.394274558876305</v>
      </c>
      <c r="F35" s="1" t="s">
        <v>6</v>
      </c>
      <c r="H35" s="37"/>
      <c r="I35" s="37"/>
      <c r="J35" s="1">
        <v>0.05</v>
      </c>
      <c r="K35" s="5">
        <f>D35</f>
        <v>1.82181788910959</v>
      </c>
      <c r="L35" s="43">
        <f t="shared" ref="L35:L36" si="8">$H$34-K35</f>
        <v>119.6681821108904</v>
      </c>
      <c r="M35" s="42"/>
      <c r="N35" s="43">
        <f t="shared" ref="N35:N36" si="9">$H$34+K35</f>
        <v>123.31181788910959</v>
      </c>
      <c r="O35" s="42"/>
      <c r="P35" s="9"/>
      <c r="Q35" s="44"/>
      <c r="R35" s="44"/>
      <c r="S35" s="44"/>
    </row>
    <row r="36" spans="1:20" x14ac:dyDescent="0.25">
      <c r="A36" s="39"/>
      <c r="B36" s="39"/>
      <c r="C36" s="40"/>
      <c r="D36" s="40"/>
      <c r="E36" s="40"/>
      <c r="F36" s="1" t="s">
        <v>1</v>
      </c>
      <c r="H36" s="37"/>
      <c r="I36" s="37"/>
      <c r="J36" s="4">
        <v>0.01</v>
      </c>
      <c r="K36" s="5">
        <f>E35</f>
        <v>2.394274558876305</v>
      </c>
      <c r="L36" s="43">
        <f t="shared" si="8"/>
        <v>119.09572544112369</v>
      </c>
      <c r="M36" s="42"/>
      <c r="N36" s="43">
        <f t="shared" si="9"/>
        <v>123.8842745588763</v>
      </c>
      <c r="O36" s="42"/>
      <c r="P36" s="9"/>
      <c r="Q36" s="44"/>
      <c r="R36" s="44"/>
      <c r="S36" s="44"/>
    </row>
    <row r="37" spans="1:20" x14ac:dyDescent="0.25">
      <c r="P37" s="9"/>
      <c r="Q37" s="44"/>
      <c r="R37" s="44"/>
      <c r="S37" s="44"/>
    </row>
    <row r="38" spans="1:20" x14ac:dyDescent="0.25">
      <c r="A38" s="39"/>
      <c r="B38" s="39"/>
      <c r="C38" s="49">
        <f>$B$2^2*B26^2</f>
        <v>197.23411780355542</v>
      </c>
      <c r="D38" s="49">
        <f t="shared" ref="D38:E38" si="10">$B$2^2*C26^2</f>
        <v>280.04234802860157</v>
      </c>
      <c r="E38" s="49">
        <f t="shared" si="10"/>
        <v>483.68396221444618</v>
      </c>
      <c r="H38" s="46" t="s">
        <v>10</v>
      </c>
      <c r="I38" s="29"/>
      <c r="J38" s="29"/>
      <c r="K38" s="29"/>
      <c r="L38" s="29"/>
      <c r="M38" s="29"/>
      <c r="N38" s="29"/>
      <c r="O38" s="29"/>
      <c r="P38" s="9"/>
      <c r="Q38" s="44"/>
      <c r="R38" s="44"/>
      <c r="S38" s="44"/>
    </row>
    <row r="39" spans="1:20" x14ac:dyDescent="0.25">
      <c r="A39" s="39"/>
      <c r="B39" s="39"/>
      <c r="C39" s="49"/>
      <c r="D39" s="49"/>
      <c r="E39" s="49"/>
      <c r="H39" s="29"/>
      <c r="I39" s="29"/>
      <c r="J39" s="29"/>
      <c r="K39" s="29"/>
      <c r="L39" s="29"/>
      <c r="M39" s="29"/>
      <c r="N39" s="29"/>
      <c r="O39" s="29"/>
      <c r="P39" s="9"/>
      <c r="Q39" s="44"/>
      <c r="R39" s="44"/>
      <c r="S39" s="44"/>
    </row>
    <row r="40" spans="1:20" x14ac:dyDescent="0.25">
      <c r="A40" s="39"/>
      <c r="B40" s="39"/>
      <c r="C40" s="45">
        <f>(C38*$G$2)/(C38+$G$2)</f>
        <v>99.303714844097954</v>
      </c>
      <c r="D40" s="45">
        <f t="shared" ref="D40:E40" si="11">(D38*$G$2)/(D38+$G$2)</f>
        <v>116.67401810638434</v>
      </c>
      <c r="E40" s="45">
        <f t="shared" si="11"/>
        <v>141.49343525561085</v>
      </c>
      <c r="H40" s="29"/>
      <c r="I40" s="29"/>
      <c r="J40" s="29"/>
      <c r="K40" s="29"/>
      <c r="L40" s="29"/>
      <c r="M40" s="29"/>
      <c r="N40" s="29"/>
      <c r="O40" s="29"/>
      <c r="P40" s="9"/>
    </row>
    <row r="41" spans="1:20" x14ac:dyDescent="0.25">
      <c r="A41" s="39"/>
      <c r="B41" s="39"/>
      <c r="C41" s="45"/>
      <c r="D41" s="45"/>
      <c r="E41" s="45"/>
      <c r="H41" s="29"/>
      <c r="I41" s="29"/>
      <c r="J41" s="29"/>
      <c r="K41" s="29"/>
      <c r="L41" s="29"/>
      <c r="M41" s="29"/>
      <c r="N41" s="29"/>
      <c r="O41" s="29"/>
      <c r="P41" s="9"/>
      <c r="Q41" s="9"/>
    </row>
    <row r="42" spans="1:20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20" x14ac:dyDescent="0.25">
      <c r="A43" s="39"/>
      <c r="B43" s="40">
        <f>14.35/SQRT(D2)</f>
        <v>5.0734911550134782</v>
      </c>
      <c r="Q43" s="9"/>
      <c r="R43" s="30" t="s">
        <v>22</v>
      </c>
      <c r="S43" s="30"/>
      <c r="T43" s="30"/>
    </row>
    <row r="44" spans="1:20" x14ac:dyDescent="0.25">
      <c r="A44" s="39"/>
      <c r="B44" s="40"/>
      <c r="G44" s="37"/>
      <c r="H44" s="37"/>
      <c r="I44" s="37"/>
      <c r="J44" s="37"/>
      <c r="K44" s="37"/>
      <c r="L44" s="37"/>
      <c r="M44" s="31" t="s">
        <v>7</v>
      </c>
      <c r="N44" s="32"/>
      <c r="O44" s="31" t="s">
        <v>8</v>
      </c>
      <c r="P44" s="32"/>
      <c r="Q44" s="9"/>
      <c r="R44" s="30"/>
      <c r="S44" s="30"/>
      <c r="T44" s="30"/>
    </row>
    <row r="45" spans="1:20" x14ac:dyDescent="0.25">
      <c r="A45" s="39"/>
      <c r="B45" s="40">
        <f>9.1/SQRT(E2)</f>
        <v>0.9592242235844084</v>
      </c>
      <c r="G45" s="37"/>
      <c r="H45" s="37"/>
      <c r="I45" s="37"/>
      <c r="J45" s="37"/>
      <c r="K45" s="37"/>
      <c r="L45" s="37"/>
      <c r="M45" s="33"/>
      <c r="N45" s="34"/>
      <c r="O45" s="33"/>
      <c r="P45" s="34"/>
      <c r="Q45" s="9"/>
      <c r="R45" s="30"/>
      <c r="S45" s="30"/>
      <c r="T45" s="30"/>
    </row>
    <row r="46" spans="1:20" x14ac:dyDescent="0.25">
      <c r="A46" s="39"/>
      <c r="B46" s="40"/>
      <c r="G46" s="37">
        <f>$C$5</f>
        <v>121.09</v>
      </c>
      <c r="H46" s="37">
        <v>14.35</v>
      </c>
      <c r="I46" s="37">
        <f>$D$2</f>
        <v>8</v>
      </c>
      <c r="J46" s="4">
        <v>0.1</v>
      </c>
      <c r="K46" s="5">
        <v>1.89457860506</v>
      </c>
      <c r="L46" s="5">
        <f>C52</f>
        <v>9.612127795249684</v>
      </c>
      <c r="M46" s="43">
        <f>$G$18-L46</f>
        <v>111.47787220475033</v>
      </c>
      <c r="N46" s="47"/>
      <c r="O46" s="43">
        <f>$G$18+L46</f>
        <v>130.70212779524968</v>
      </c>
      <c r="P46" s="47"/>
      <c r="Q46" s="9"/>
      <c r="R46" s="30"/>
      <c r="S46" s="30"/>
      <c r="T46" s="30"/>
    </row>
    <row r="47" spans="1:20" x14ac:dyDescent="0.25">
      <c r="G47" s="37"/>
      <c r="H47" s="37"/>
      <c r="I47" s="37"/>
      <c r="J47" s="4">
        <v>0.05</v>
      </c>
      <c r="K47" s="5">
        <v>2.36462425101</v>
      </c>
      <c r="L47" s="5">
        <f>D52</f>
        <v>11.996900222429606</v>
      </c>
      <c r="M47" s="43">
        <f>$G$18-L47</f>
        <v>109.0930997775704</v>
      </c>
      <c r="N47" s="47"/>
      <c r="O47" s="43">
        <f t="shared" ref="O47" si="12">$G$18+L47</f>
        <v>133.08690022242962</v>
      </c>
      <c r="P47" s="47"/>
      <c r="Q47" s="9"/>
      <c r="R47" s="30"/>
      <c r="S47" s="30"/>
      <c r="T47" s="30"/>
    </row>
    <row r="48" spans="1:20" x14ac:dyDescent="0.25">
      <c r="G48" s="37"/>
      <c r="H48" s="37"/>
      <c r="I48" s="37"/>
      <c r="J48" s="12">
        <v>0.01</v>
      </c>
      <c r="K48" s="5">
        <v>3.4994832973499999</v>
      </c>
      <c r="L48" s="5">
        <f>E52</f>
        <v>17.754597556222627</v>
      </c>
      <c r="M48" s="43">
        <f t="shared" ref="M48" si="13">$G$18-L48</f>
        <v>103.33540244377738</v>
      </c>
      <c r="N48" s="47"/>
      <c r="O48" s="43">
        <f>$G$18+L48</f>
        <v>138.84459755622262</v>
      </c>
      <c r="P48" s="47"/>
      <c r="Q48" s="9"/>
      <c r="R48" s="30"/>
      <c r="S48" s="30"/>
      <c r="T48" s="30"/>
    </row>
    <row r="49" spans="1:20" x14ac:dyDescent="0.25">
      <c r="G49" s="37">
        <f>$C$6</f>
        <v>121.49</v>
      </c>
      <c r="H49" s="37">
        <v>9.1</v>
      </c>
      <c r="I49" s="37">
        <f>$E$2</f>
        <v>90</v>
      </c>
      <c r="J49" s="4">
        <v>0.1</v>
      </c>
      <c r="K49" s="5">
        <v>1.66215532583456</v>
      </c>
      <c r="L49" s="5">
        <f>C55</f>
        <v>1.5943796519003453</v>
      </c>
      <c r="M49" s="43">
        <f>$G$21-L49</f>
        <v>119.89562034809965</v>
      </c>
      <c r="N49" s="47"/>
      <c r="O49" s="43">
        <f>$G$21+L49</f>
        <v>123.08437965190033</v>
      </c>
      <c r="P49" s="47"/>
      <c r="Q49" s="9"/>
      <c r="R49" s="30"/>
      <c r="S49" s="30"/>
      <c r="T49" s="30"/>
    </row>
    <row r="50" spans="1:20" x14ac:dyDescent="0.25">
      <c r="G50" s="37"/>
      <c r="H50" s="37"/>
      <c r="I50" s="37"/>
      <c r="J50" s="1">
        <v>0.05</v>
      </c>
      <c r="K50" s="10">
        <v>1.9869786993737599</v>
      </c>
      <c r="L50" s="5">
        <f>D55</f>
        <v>1.9059581001855526</v>
      </c>
      <c r="M50" s="43">
        <f t="shared" ref="M50:M51" si="14">$G$21-L50</f>
        <v>119.58404189981444</v>
      </c>
      <c r="N50" s="47"/>
      <c r="O50" s="43">
        <f t="shared" ref="O50" si="15">$G$21+L50</f>
        <v>123.39595810018555</v>
      </c>
      <c r="P50" s="47"/>
      <c r="Q50" s="9"/>
      <c r="R50" s="30"/>
      <c r="S50" s="30"/>
      <c r="T50" s="30"/>
    </row>
    <row r="51" spans="1:20" x14ac:dyDescent="0.25">
      <c r="A51" s="4" t="s">
        <v>5</v>
      </c>
      <c r="B51" s="4">
        <v>8</v>
      </c>
      <c r="C51" s="4">
        <v>0.9</v>
      </c>
      <c r="D51" s="4">
        <v>0.95</v>
      </c>
      <c r="E51" s="4">
        <v>0.99</v>
      </c>
      <c r="G51" s="37"/>
      <c r="H51" s="37"/>
      <c r="I51" s="37"/>
      <c r="J51" s="4">
        <v>0.01</v>
      </c>
      <c r="K51" s="10">
        <v>2.6322041896734398</v>
      </c>
      <c r="L51" s="5">
        <f>E55</f>
        <v>2.5248740201551323</v>
      </c>
      <c r="M51" s="43">
        <f t="shared" si="14"/>
        <v>118.96512597984486</v>
      </c>
      <c r="N51" s="47"/>
      <c r="O51" s="43">
        <f>$G$21+L51</f>
        <v>124.01487402015513</v>
      </c>
      <c r="P51" s="47"/>
      <c r="Q51" s="9"/>
      <c r="R51" s="30"/>
      <c r="S51" s="30"/>
      <c r="T51" s="30"/>
    </row>
    <row r="52" spans="1:20" x14ac:dyDescent="0.25">
      <c r="A52" s="37"/>
      <c r="B52" s="37"/>
      <c r="C52" s="5">
        <f>K46*$B$43</f>
        <v>9.612127795249684</v>
      </c>
      <c r="D52" s="5">
        <f>K47*$B$43</f>
        <v>11.996900222429606</v>
      </c>
      <c r="E52" s="5">
        <f>K48*$B$43</f>
        <v>17.754597556222627</v>
      </c>
      <c r="K52" s="11"/>
      <c r="Q52" s="9"/>
      <c r="R52" s="30"/>
      <c r="S52" s="30"/>
      <c r="T52" s="30"/>
    </row>
    <row r="53" spans="1:20" x14ac:dyDescent="0.25">
      <c r="G53" s="46" t="s">
        <v>9</v>
      </c>
      <c r="H53" s="29"/>
      <c r="I53" s="29"/>
      <c r="J53" s="29"/>
      <c r="K53" s="29"/>
      <c r="L53" s="29"/>
      <c r="M53" s="29"/>
      <c r="N53" s="29"/>
      <c r="O53" s="29"/>
      <c r="P53" s="29"/>
      <c r="Q53" s="9"/>
      <c r="R53" s="30"/>
      <c r="S53" s="30"/>
      <c r="T53" s="30"/>
    </row>
    <row r="54" spans="1:20" x14ac:dyDescent="0.25">
      <c r="A54" s="4" t="s">
        <v>5</v>
      </c>
      <c r="B54" s="4">
        <v>90</v>
      </c>
      <c r="C54" s="4">
        <v>0.9</v>
      </c>
      <c r="D54" s="4">
        <v>0.95</v>
      </c>
      <c r="E54" s="4">
        <v>0.99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9"/>
      <c r="R54" s="30"/>
      <c r="S54" s="30"/>
      <c r="T54" s="30"/>
    </row>
    <row r="55" spans="1:20" x14ac:dyDescent="0.25">
      <c r="A55" s="41"/>
      <c r="B55" s="42"/>
      <c r="C55" s="5">
        <f>K49*$B$45</f>
        <v>1.5943796519003453</v>
      </c>
      <c r="D55" s="5">
        <f>K50*$B$45</f>
        <v>1.9059581001855526</v>
      </c>
      <c r="E55" s="5">
        <f>K51*$B$45</f>
        <v>2.5248740201551323</v>
      </c>
      <c r="Q55" s="9"/>
      <c r="R55" s="30"/>
      <c r="S55" s="30"/>
      <c r="T55" s="30"/>
    </row>
    <row r="56" spans="1:20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20" ht="15" customHeight="1" x14ac:dyDescent="0.25">
      <c r="B57" s="1">
        <v>0.1</v>
      </c>
      <c r="C57" s="1">
        <v>0.05</v>
      </c>
      <c r="D57" s="1">
        <v>0.01</v>
      </c>
      <c r="Q57" s="9"/>
      <c r="R57" s="30" t="s">
        <v>23</v>
      </c>
      <c r="S57" s="30"/>
      <c r="T57" s="30"/>
    </row>
    <row r="58" spans="1:20" ht="15" customHeight="1" x14ac:dyDescent="0.25">
      <c r="A58" s="48" t="s">
        <v>12</v>
      </c>
      <c r="B58" s="48"/>
      <c r="C58" s="48"/>
      <c r="D58" s="48"/>
      <c r="F58" s="4"/>
      <c r="G58" s="4">
        <v>0.9</v>
      </c>
      <c r="H58" s="4">
        <v>0.95</v>
      </c>
      <c r="I58" s="4">
        <v>0.99</v>
      </c>
      <c r="Q58" s="9"/>
      <c r="R58" s="30"/>
      <c r="S58" s="30"/>
      <c r="T58" s="30"/>
    </row>
    <row r="59" spans="1:20" ht="15" customHeight="1" x14ac:dyDescent="0.25">
      <c r="A59" s="37"/>
      <c r="B59" s="38">
        <f>_xlfn.CHISQ.INV(J1/2,$D$2)</f>
        <v>2.7326367934996614</v>
      </c>
      <c r="C59" s="38">
        <f t="shared" ref="C59:D59" si="16">_xlfn.CHISQ.INV(K1/2,$D$2)</f>
        <v>2.1797307472526501</v>
      </c>
      <c r="D59" s="38">
        <f t="shared" si="16"/>
        <v>1.3444130870148101</v>
      </c>
      <c r="F59" s="4"/>
      <c r="G59" s="5">
        <f>_xlfn.NORM.S.INV(1-$J$1/2)</f>
        <v>1.6448536269514715</v>
      </c>
      <c r="H59" s="5">
        <f>_xlfn.NORM.S.INV(1-$K$1/2)</f>
        <v>1.9599639845400536</v>
      </c>
      <c r="I59" s="5">
        <f>_xlfn.NORM.S.INV(1-$L$1/2)</f>
        <v>2.5758293035488999</v>
      </c>
      <c r="Q59" s="9"/>
      <c r="R59" s="30"/>
      <c r="S59" s="30"/>
      <c r="T59" s="30"/>
    </row>
    <row r="60" spans="1:20" ht="15" customHeight="1" x14ac:dyDescent="0.25">
      <c r="A60" s="37"/>
      <c r="B60" s="38"/>
      <c r="C60" s="38"/>
      <c r="D60" s="38"/>
      <c r="Q60" s="9"/>
      <c r="R60" s="30"/>
      <c r="S60" s="30"/>
      <c r="T60" s="30"/>
    </row>
    <row r="61" spans="1:20" ht="15" customHeight="1" x14ac:dyDescent="0.25">
      <c r="A61" s="37"/>
      <c r="B61" s="38">
        <f>_xlfn.CHISQ.INV(1-J1/2,$D$2)</f>
        <v>15.507313055865449</v>
      </c>
      <c r="C61" s="35">
        <f t="shared" ref="C61:D61" si="17">_xlfn.CHISQ.INV(1-K1/2,$D$2)</f>
        <v>17.534546139484629</v>
      </c>
      <c r="D61" s="35">
        <f t="shared" si="17"/>
        <v>21.954954990659523</v>
      </c>
      <c r="Q61" s="9"/>
      <c r="R61" s="30"/>
      <c r="S61" s="30"/>
      <c r="T61" s="30"/>
    </row>
    <row r="62" spans="1:20" ht="15" customHeight="1" x14ac:dyDescent="0.25">
      <c r="A62" s="37"/>
      <c r="B62" s="38"/>
      <c r="C62" s="36"/>
      <c r="D62" s="36"/>
      <c r="F62" s="37" t="s">
        <v>11</v>
      </c>
      <c r="G62" s="37"/>
      <c r="H62" s="37"/>
      <c r="I62" s="37"/>
      <c r="J62" s="37"/>
      <c r="Q62" s="9"/>
      <c r="R62" s="30"/>
      <c r="S62" s="30"/>
      <c r="T62" s="30"/>
    </row>
    <row r="63" spans="1:20" ht="15" customHeight="1" x14ac:dyDescent="0.25">
      <c r="A63" s="48" t="s">
        <v>13</v>
      </c>
      <c r="B63" s="48"/>
      <c r="C63" s="48"/>
      <c r="D63" s="48"/>
      <c r="F63" s="37"/>
      <c r="G63" s="37"/>
      <c r="H63" s="4">
        <v>0.1</v>
      </c>
      <c r="I63" s="4">
        <v>0.05</v>
      </c>
      <c r="J63" s="4">
        <v>0.01</v>
      </c>
      <c r="Q63" s="9"/>
      <c r="R63" s="30"/>
      <c r="S63" s="30"/>
      <c r="T63" s="30"/>
    </row>
    <row r="64" spans="1:20" ht="15" customHeight="1" x14ac:dyDescent="0.25">
      <c r="A64" s="37"/>
      <c r="B64" s="38">
        <f>_xlfn.CHISQ.INV(J1/2,$E$2)</f>
        <v>69.126030425515523</v>
      </c>
      <c r="C64" s="38">
        <f t="shared" ref="C64" si="18">_xlfn.CHISQ.INV(K1/2,$E$2)</f>
        <v>65.646617576468927</v>
      </c>
      <c r="D64" s="38">
        <f>_xlfn.CHISQ.INV(L1/2,$E$2)</f>
        <v>59.196304175680602</v>
      </c>
      <c r="F64" s="37">
        <v>8</v>
      </c>
      <c r="G64" s="37"/>
      <c r="H64" s="37"/>
      <c r="I64" s="37"/>
      <c r="J64" s="37"/>
      <c r="Q64" s="9"/>
      <c r="R64" s="30"/>
      <c r="S64" s="30"/>
      <c r="T64" s="30"/>
    </row>
    <row r="65" spans="1:20" ht="15" customHeight="1" x14ac:dyDescent="0.25">
      <c r="A65" s="37"/>
      <c r="B65" s="38"/>
      <c r="C65" s="38"/>
      <c r="D65" s="38"/>
      <c r="F65" s="41"/>
      <c r="G65" s="42"/>
      <c r="H65" s="5">
        <f>B59</f>
        <v>2.7326367934996614</v>
      </c>
      <c r="I65" s="5">
        <f t="shared" ref="I65:J65" si="19">C59</f>
        <v>2.1797307472526501</v>
      </c>
      <c r="J65" s="5">
        <f t="shared" si="19"/>
        <v>1.3444130870148101</v>
      </c>
      <c r="L65" s="29" t="s">
        <v>14</v>
      </c>
      <c r="M65" s="29"/>
      <c r="N65" s="29"/>
      <c r="O65" s="29"/>
      <c r="Q65" s="9"/>
      <c r="R65" s="30"/>
      <c r="S65" s="30"/>
      <c r="T65" s="30"/>
    </row>
    <row r="66" spans="1:20" ht="15" customHeight="1" x14ac:dyDescent="0.25">
      <c r="A66" s="37"/>
      <c r="B66" s="38">
        <f>_xlfn.CHISQ.INV(1-J1/2,$E$2)</f>
        <v>113.1452701425554</v>
      </c>
      <c r="C66" s="38">
        <f t="shared" ref="C66" si="20">_xlfn.CHISQ.INV(1-K1/2,$E$2)</f>
        <v>118.1358925606155</v>
      </c>
      <c r="D66" s="38">
        <f>_xlfn.CHISQ.INV(1-L1/2,$E$2)</f>
        <v>128.29894360114542</v>
      </c>
      <c r="F66" s="41"/>
      <c r="G66" s="42"/>
      <c r="H66" s="5">
        <f>B61</f>
        <v>15.507313055865449</v>
      </c>
      <c r="I66" s="5">
        <f t="shared" ref="I66:J66" si="21">C61</f>
        <v>17.534546139484629</v>
      </c>
      <c r="J66" s="5">
        <f t="shared" si="21"/>
        <v>21.954954990659523</v>
      </c>
      <c r="L66" s="29"/>
      <c r="M66" s="29"/>
      <c r="N66" s="29"/>
      <c r="O66" s="29"/>
      <c r="Q66" s="9"/>
      <c r="R66" s="30"/>
      <c r="S66" s="30"/>
      <c r="T66" s="30"/>
    </row>
    <row r="67" spans="1:20" ht="15" customHeight="1" x14ac:dyDescent="0.25">
      <c r="A67" s="37"/>
      <c r="B67" s="38"/>
      <c r="C67" s="38"/>
      <c r="D67" s="38"/>
      <c r="F67" s="41"/>
      <c r="G67" s="42"/>
      <c r="H67" s="8">
        <f>SQRT(($I$46-1)/B59)</f>
        <v>1.6005087921462056</v>
      </c>
      <c r="I67" s="8">
        <f t="shared" ref="I67" si="22">SQRT(($I$46-1)/C59)</f>
        <v>1.792039568882305</v>
      </c>
      <c r="J67" s="8">
        <f>SQRT(($I$46-1)/D59)</f>
        <v>2.2818266828504452</v>
      </c>
      <c r="L67" s="29"/>
      <c r="M67" s="29"/>
      <c r="N67" s="29"/>
      <c r="O67" s="29"/>
      <c r="Q67" s="9"/>
      <c r="R67" s="30"/>
      <c r="S67" s="30"/>
      <c r="T67" s="30"/>
    </row>
    <row r="68" spans="1:20" ht="15" customHeight="1" x14ac:dyDescent="0.25">
      <c r="F68" s="41"/>
      <c r="G68" s="42"/>
      <c r="H68" s="8">
        <f>SQRT(($I$46-1)/B61)</f>
        <v>0.67186302785648067</v>
      </c>
      <c r="I68" s="8">
        <f t="shared" ref="I68" si="23">SQRT(($I$46-1)/C61)</f>
        <v>0.63183220055391953</v>
      </c>
      <c r="J68" s="8">
        <f>SQRT(($I$46-1)/D61)</f>
        <v>0.56465443611705468</v>
      </c>
      <c r="L68" s="29"/>
      <c r="M68" s="29"/>
      <c r="N68" s="29"/>
      <c r="O68" s="29"/>
      <c r="Q68" s="9"/>
      <c r="R68" s="30"/>
      <c r="S68" s="30"/>
      <c r="T68" s="30"/>
    </row>
    <row r="69" spans="1:20" ht="15" customHeight="1" x14ac:dyDescent="0.25">
      <c r="F69" s="16"/>
      <c r="G69" s="16"/>
      <c r="H69" s="16"/>
      <c r="I69" s="16"/>
      <c r="J69" s="16"/>
      <c r="K69" s="16"/>
      <c r="L69" s="29"/>
      <c r="M69" s="29"/>
      <c r="N69" s="29"/>
      <c r="O69" s="29"/>
      <c r="Q69" s="9"/>
      <c r="R69" s="30"/>
      <c r="S69" s="30"/>
      <c r="T69" s="30"/>
    </row>
    <row r="70" spans="1:20" ht="15" customHeight="1" x14ac:dyDescent="0.25">
      <c r="F70" s="16"/>
      <c r="G70" s="16"/>
      <c r="H70" s="16"/>
      <c r="I70" s="16"/>
      <c r="J70" s="16"/>
      <c r="K70" s="16"/>
      <c r="L70" s="29"/>
      <c r="M70" s="29"/>
      <c r="N70" s="29"/>
      <c r="O70" s="29"/>
      <c r="Q70" s="9"/>
      <c r="R70" s="30"/>
      <c r="S70" s="30"/>
      <c r="T70" s="30"/>
    </row>
    <row r="71" spans="1:20" ht="15" customHeight="1" x14ac:dyDescent="0.25">
      <c r="F71" s="37">
        <v>90</v>
      </c>
      <c r="G71" s="37"/>
      <c r="H71" s="37"/>
      <c r="I71" s="37"/>
      <c r="J71" s="37"/>
      <c r="Q71" s="9"/>
      <c r="R71" s="30"/>
      <c r="S71" s="30"/>
      <c r="T71" s="30"/>
    </row>
    <row r="72" spans="1:20" ht="15" customHeight="1" x14ac:dyDescent="0.25">
      <c r="F72" s="41"/>
      <c r="G72" s="42"/>
      <c r="H72" s="5">
        <f>B64</f>
        <v>69.126030425515523</v>
      </c>
      <c r="I72" s="5">
        <f t="shared" ref="I72:J72" si="24">C64</f>
        <v>65.646617576468927</v>
      </c>
      <c r="J72" s="5">
        <f t="shared" si="24"/>
        <v>59.196304175680602</v>
      </c>
      <c r="Q72" s="9"/>
      <c r="R72" s="30"/>
      <c r="S72" s="30"/>
      <c r="T72" s="30"/>
    </row>
    <row r="73" spans="1:20" ht="15" customHeight="1" x14ac:dyDescent="0.25">
      <c r="F73" s="41"/>
      <c r="G73" s="42"/>
      <c r="H73" s="5">
        <f>B66</f>
        <v>113.1452701425554</v>
      </c>
      <c r="I73" s="5">
        <f t="shared" ref="I73:J73" si="25">C66</f>
        <v>118.1358925606155</v>
      </c>
      <c r="J73" s="5">
        <f t="shared" si="25"/>
        <v>128.29894360114542</v>
      </c>
      <c r="Q73" s="9"/>
      <c r="R73" s="30"/>
      <c r="S73" s="30"/>
      <c r="T73" s="30"/>
    </row>
    <row r="74" spans="1:20" ht="15" customHeight="1" x14ac:dyDescent="0.25">
      <c r="F74" s="41"/>
      <c r="G74" s="42"/>
      <c r="H74" s="5">
        <f>SQRT(($I$49-1)/B64)</f>
        <v>1.1346820751000992</v>
      </c>
      <c r="I74" s="5">
        <f t="shared" ref="I74:J74" si="26">SQRT(($I$49-1)/C64)</f>
        <v>1.1643641525162565</v>
      </c>
      <c r="J74" s="5">
        <f t="shared" si="26"/>
        <v>1.2261615877794021</v>
      </c>
      <c r="Q74" s="9"/>
      <c r="R74" s="30"/>
      <c r="S74" s="30"/>
      <c r="T74" s="30"/>
    </row>
    <row r="75" spans="1:20" ht="15" customHeight="1" x14ac:dyDescent="0.25">
      <c r="F75" s="41"/>
      <c r="G75" s="42"/>
      <c r="H75" s="5">
        <f>SQRT(($I$49-1)/B66)</f>
        <v>0.88690438368364577</v>
      </c>
      <c r="I75" s="5">
        <f t="shared" ref="I75:J75" si="27">SQRT(($I$49-1)/C66)</f>
        <v>0.8679687111862695</v>
      </c>
      <c r="J75" s="5">
        <f t="shared" si="27"/>
        <v>0.83288197459164881</v>
      </c>
      <c r="Q75" s="9"/>
      <c r="R75" s="30"/>
      <c r="S75" s="30"/>
      <c r="T75" s="30"/>
    </row>
    <row r="76" spans="1:20" ht="15" customHeight="1" x14ac:dyDescent="0.25">
      <c r="F76" s="16"/>
      <c r="G76" s="16"/>
      <c r="H76" s="16"/>
      <c r="I76" s="16"/>
      <c r="J76" s="16"/>
      <c r="K76" s="16"/>
      <c r="Q76" s="9"/>
      <c r="R76" s="30"/>
      <c r="S76" s="30"/>
      <c r="T76" s="30"/>
    </row>
    <row r="77" spans="1:20" ht="15" customHeight="1" x14ac:dyDescent="0.25">
      <c r="F77" s="16"/>
      <c r="G77" s="16"/>
      <c r="H77" s="16"/>
      <c r="I77" s="16"/>
      <c r="J77" s="16"/>
      <c r="K77" s="16"/>
      <c r="Q77" s="9"/>
      <c r="R77" s="30"/>
      <c r="S77" s="30"/>
      <c r="T77" s="30"/>
    </row>
    <row r="78" spans="1:20" ht="1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</row>
    <row r="79" spans="1:20" ht="15" customHeight="1" x14ac:dyDescent="0.25">
      <c r="C79" s="4" t="s">
        <v>2</v>
      </c>
      <c r="D79" s="4" t="s">
        <v>5</v>
      </c>
      <c r="E79" s="4" t="s">
        <v>15</v>
      </c>
      <c r="F79" s="4"/>
      <c r="G79" s="4"/>
      <c r="H79" s="4" t="s">
        <v>16</v>
      </c>
      <c r="Q79" s="9"/>
      <c r="R79" s="30" t="s">
        <v>20</v>
      </c>
      <c r="S79" s="30"/>
      <c r="T79" s="30"/>
    </row>
    <row r="80" spans="1:20" ht="15" customHeight="1" x14ac:dyDescent="0.25">
      <c r="C80" s="4">
        <v>150</v>
      </c>
      <c r="D80" s="4">
        <v>20</v>
      </c>
      <c r="E80" s="4">
        <v>6</v>
      </c>
      <c r="F80" s="13">
        <v>0.95</v>
      </c>
      <c r="G80" s="13">
        <v>0.05</v>
      </c>
      <c r="H80" s="4">
        <v>0.99729999999999996</v>
      </c>
      <c r="Q80" s="9"/>
      <c r="R80" s="30"/>
      <c r="S80" s="30"/>
      <c r="T80" s="30"/>
    </row>
    <row r="81" spans="2:20" ht="15" customHeight="1" x14ac:dyDescent="0.25">
      <c r="Q81" s="9"/>
      <c r="R81" s="30"/>
      <c r="S81" s="30"/>
      <c r="T81" s="30"/>
    </row>
    <row r="82" spans="2:20" ht="15" customHeight="1" x14ac:dyDescent="0.25">
      <c r="B82" s="1">
        <f>E80/D80</f>
        <v>0.3</v>
      </c>
      <c r="D82" s="4" t="s">
        <v>17</v>
      </c>
      <c r="E82" s="4" t="s">
        <v>18</v>
      </c>
      <c r="Q82" s="9"/>
      <c r="R82" s="30"/>
      <c r="S82" s="30"/>
      <c r="T82" s="30"/>
    </row>
    <row r="83" spans="2:20" ht="15" customHeight="1" x14ac:dyDescent="0.25">
      <c r="D83" s="4">
        <f>(1-F80)/2</f>
        <v>2.5000000000000022E-2</v>
      </c>
      <c r="E83" s="4">
        <f>F80/2</f>
        <v>0.47499999999999998</v>
      </c>
      <c r="Q83" s="9"/>
      <c r="R83" s="30"/>
      <c r="S83" s="30"/>
      <c r="T83" s="30"/>
    </row>
    <row r="84" spans="2:20" ht="15" customHeight="1" x14ac:dyDescent="0.25">
      <c r="Q84" s="9"/>
      <c r="R84" s="30"/>
      <c r="S84" s="30"/>
      <c r="T84" s="30"/>
    </row>
    <row r="85" spans="2:20" ht="15" customHeight="1" x14ac:dyDescent="0.25">
      <c r="D85" s="4" t="s">
        <v>17</v>
      </c>
      <c r="E85" s="8">
        <f>(1/(1+B14^2/$D$80))*($B$82+B14^2/2*$D$80+B14*SQRT(($B$82*(1-$B$82)/$D$80)+(B14/2*$D$80)^2))</f>
        <v>47.927850030826185</v>
      </c>
      <c r="F85" s="8">
        <f>(1/(1+C14^2/$D$80))*($B$82+C14^2/2*$D$80+C14*SQRT(($B$82*(1-$B$82)/$D$80)+(C14/2*$D$80)^2))</f>
        <v>64.70216607999447</v>
      </c>
      <c r="G85" s="8">
        <f>(1/(1+D14^2/$D$80))*($B$82+D14^2/2*$D$80+D14*SQRT(($B$82*(1-$B$82)/$D$80)+(D14/2*$D$80)^2))</f>
        <v>99.86782303727648</v>
      </c>
      <c r="Q85" s="9"/>
      <c r="R85" s="30"/>
      <c r="S85" s="30"/>
      <c r="T85" s="30"/>
    </row>
    <row r="86" spans="2:20" x14ac:dyDescent="0.25">
      <c r="D86" s="4" t="s">
        <v>18</v>
      </c>
      <c r="E86" s="8">
        <f>(1/(1+B14^2/$D$80))*($B$82+B14^2/2*$D$80-B14*SQRT(($B$82*(1-$B$82)/$D$80)+(B14/2*$D$80)^2))</f>
        <v>0.26379021114299334</v>
      </c>
      <c r="F86" s="8">
        <f>(1/(1+C14^2/$D$80))*($B$82+C14^2/2*$D$80-C14*SQRT(($B$82*(1-$B$82)/$D$80)+(C14/2*$D$80)^2))</f>
        <v>0.25122204630155615</v>
      </c>
      <c r="G86" s="8">
        <f>(1/(1+D14^2/$D$80))*($B$82+D14^2/2*$D$80-D14*SQRT(($B$82*(1-$B$82)/$D$80)+(D14/2*$D$80)^2))</f>
        <v>0.22487416156561432</v>
      </c>
      <c r="Q86" s="9"/>
      <c r="R86" s="30"/>
      <c r="S86" s="30"/>
      <c r="T86" s="30"/>
    </row>
    <row r="87" spans="2:20" x14ac:dyDescent="0.25">
      <c r="Q87" s="9"/>
      <c r="R87" s="30"/>
      <c r="S87" s="30"/>
      <c r="T87" s="30"/>
    </row>
    <row r="88" spans="2:20" x14ac:dyDescent="0.25">
      <c r="Q88" s="9"/>
      <c r="R88" s="30"/>
      <c r="S88" s="30"/>
      <c r="T88" s="30"/>
    </row>
    <row r="89" spans="2:20" x14ac:dyDescent="0.25">
      <c r="D89" s="4" t="s">
        <v>17</v>
      </c>
      <c r="E89" s="8">
        <f>$B$82+B14*SQRT(($B$82*(1-$B$82))/$D$80)</f>
        <v>0.46854734132581799</v>
      </c>
      <c r="F89" s="8">
        <f t="shared" ref="F89" si="28">$B$82+C14*SQRT(($B$82*(1-$B$82))/$D$80)</f>
        <v>0.50083654452635928</v>
      </c>
      <c r="G89" s="8">
        <f>$B$82+D14*SQRT(($B$82*(1-$B$82))/$D$80)</f>
        <v>0.56394396054981577</v>
      </c>
      <c r="Q89" s="9"/>
      <c r="R89" s="30"/>
      <c r="S89" s="30"/>
      <c r="T89" s="30"/>
    </row>
    <row r="90" spans="2:20" x14ac:dyDescent="0.25">
      <c r="D90" s="4" t="s">
        <v>18</v>
      </c>
      <c r="E90" s="8">
        <f>$B$82-B14*SQRT(($B$82*(1-$B$82))/$D$80)</f>
        <v>0.13145265867418196</v>
      </c>
      <c r="F90" s="8">
        <f t="shared" ref="F90:G90" si="29">$B$82-C14*SQRT(($B$82*(1-$B$82))/$D$80)</f>
        <v>9.9163455473640721E-2</v>
      </c>
      <c r="G90" s="8">
        <f t="shared" si="29"/>
        <v>3.6056039450184207E-2</v>
      </c>
      <c r="Q90" s="9"/>
      <c r="R90" s="30"/>
      <c r="S90" s="30"/>
      <c r="T90" s="30"/>
    </row>
    <row r="91" spans="2:20" x14ac:dyDescent="0.25">
      <c r="Q91" s="9"/>
      <c r="R91" s="30"/>
      <c r="S91" s="30"/>
      <c r="T91" s="30"/>
    </row>
    <row r="92" spans="2:20" x14ac:dyDescent="0.25">
      <c r="D92" s="4" t="s">
        <v>17</v>
      </c>
      <c r="E92" s="8">
        <f>$B$82+B14*SQRT((($B$82*(1-$B$82))/$D$80))*SQRT(1-$D$80/$C$80)</f>
        <v>0.45690903553418527</v>
      </c>
      <c r="F92" s="8">
        <f t="shared" ref="F92:G92" si="30">$B$82+C14*SQRT((($B$82*(1-$B$82))/$D$80))*SQRT(1-$D$80/$C$80)</f>
        <v>0.48696864782181132</v>
      </c>
      <c r="G92" s="8">
        <f t="shared" si="30"/>
        <v>0.54571845488138049</v>
      </c>
      <c r="Q92" s="9"/>
      <c r="R92" s="30"/>
      <c r="S92" s="30"/>
      <c r="T92" s="30"/>
    </row>
    <row r="93" spans="2:20" x14ac:dyDescent="0.25">
      <c r="D93" s="4" t="s">
        <v>18</v>
      </c>
      <c r="E93" s="8">
        <f>$B$82-B14*SQRT((($B$82*(1-$B$82))/$D$80))*SQRT(1-$D$80/$C$80)</f>
        <v>0.14309096446581468</v>
      </c>
      <c r="F93" s="8">
        <f t="shared" ref="F93:G93" si="31">$B$82-C14*SQRT((($B$82*(1-$B$82))/$D$80))*SQRT(1-$D$80/$C$80)</f>
        <v>0.11303135217818866</v>
      </c>
      <c r="G93" s="8">
        <f t="shared" si="31"/>
        <v>5.4281545118619517E-2</v>
      </c>
      <c r="Q93" s="9"/>
      <c r="R93" s="30"/>
      <c r="S93" s="30"/>
      <c r="T93" s="30"/>
    </row>
    <row r="94" spans="2:20" x14ac:dyDescent="0.25">
      <c r="Q94" s="9"/>
      <c r="R94" s="30"/>
      <c r="S94" s="30"/>
      <c r="T94" s="30"/>
    </row>
    <row r="95" spans="2:20" x14ac:dyDescent="0.25">
      <c r="Q95" s="9"/>
      <c r="R95" s="30"/>
      <c r="S95" s="30"/>
      <c r="T95" s="30"/>
    </row>
    <row r="96" spans="2:20" ht="15" customHeight="1" x14ac:dyDescent="0.25">
      <c r="D96" s="4" t="s">
        <v>19</v>
      </c>
      <c r="E96" s="15">
        <f>(B14^2*$B$82*(1-$B$82))/$G$80^2</f>
        <v>227.26565014401442</v>
      </c>
      <c r="F96" s="15">
        <f>(C14^2*$B$82*(1-$B$82))/$G$80^2</f>
        <v>322.68254093830632</v>
      </c>
      <c r="G96" s="15">
        <f>(D14^2*$B$82*(1-$B$82))/$G$80^2</f>
        <v>557.33131448578149</v>
      </c>
      <c r="Q96" s="9"/>
      <c r="R96" s="30"/>
      <c r="S96" s="30"/>
      <c r="T96" s="30"/>
    </row>
    <row r="97" spans="1:20" x14ac:dyDescent="0.25">
      <c r="Q97" s="9"/>
      <c r="R97" s="30"/>
      <c r="S97" s="30"/>
      <c r="T97" s="30"/>
    </row>
    <row r="98" spans="1:20" x14ac:dyDescent="0.25">
      <c r="Q98" s="9"/>
      <c r="R98" s="30"/>
      <c r="S98" s="30"/>
      <c r="T98" s="30"/>
    </row>
    <row r="99" spans="1:20" ht="15" customHeight="1" x14ac:dyDescent="0.25">
      <c r="D99" s="4"/>
      <c r="E99" s="14">
        <f>(E96*$C$80)/(E96+$C$80)</f>
        <v>90.360327023117449</v>
      </c>
      <c r="F99" s="14">
        <f t="shared" ref="F99" si="32">(F96*$C$80)/(F96+$C$80)</f>
        <v>102.39934194451946</v>
      </c>
      <c r="G99" s="14">
        <f>(G96*$C$80)/(G96+$C$80)</f>
        <v>118.19029563768551</v>
      </c>
      <c r="Q99" s="9"/>
      <c r="R99" s="30"/>
      <c r="S99" s="30"/>
      <c r="T99" s="30"/>
    </row>
    <row r="100" spans="1:20" x14ac:dyDescent="0.25">
      <c r="Q100" s="9"/>
      <c r="R100" s="30"/>
      <c r="S100" s="30"/>
      <c r="T100" s="30"/>
    </row>
    <row r="101" spans="1:20" x14ac:dyDescent="0.25">
      <c r="H101" s="28" t="s">
        <v>31</v>
      </c>
      <c r="I101" s="29"/>
      <c r="J101" s="29"/>
      <c r="K101" s="29"/>
      <c r="L101" s="29"/>
      <c r="M101" s="29"/>
      <c r="N101" s="29"/>
      <c r="Q101" s="9"/>
      <c r="R101" s="30"/>
      <c r="S101" s="30"/>
      <c r="T101" s="30"/>
    </row>
    <row r="102" spans="1:20" x14ac:dyDescent="0.25">
      <c r="H102" s="29"/>
      <c r="I102" s="29"/>
      <c r="J102" s="29"/>
      <c r="K102" s="29"/>
      <c r="L102" s="29"/>
      <c r="M102" s="29"/>
      <c r="N102" s="29"/>
      <c r="Q102" s="9"/>
      <c r="R102" s="30"/>
      <c r="S102" s="30"/>
      <c r="T102" s="30"/>
    </row>
    <row r="103" spans="1:20" x14ac:dyDescent="0.25">
      <c r="H103" s="29"/>
      <c r="I103" s="29"/>
      <c r="J103" s="29"/>
      <c r="K103" s="29"/>
      <c r="L103" s="29"/>
      <c r="M103" s="29"/>
      <c r="N103" s="29"/>
      <c r="Q103" s="9"/>
      <c r="R103" s="30"/>
      <c r="S103" s="30"/>
      <c r="T103" s="30"/>
    </row>
    <row r="104" spans="1:20" x14ac:dyDescent="0.25">
      <c r="Q104" s="9"/>
      <c r="R104" s="30"/>
      <c r="S104" s="30"/>
      <c r="T104" s="30"/>
    </row>
    <row r="105" spans="1:20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</row>
    <row r="106" spans="1:20" x14ac:dyDescent="0.25">
      <c r="B106" s="4" t="s">
        <v>5</v>
      </c>
      <c r="C106" s="4" t="s">
        <v>24</v>
      </c>
      <c r="D106" s="4" t="s">
        <v>25</v>
      </c>
      <c r="E106" s="4" t="s">
        <v>26</v>
      </c>
      <c r="F106" s="4" t="s">
        <v>27</v>
      </c>
      <c r="G106" s="4" t="s">
        <v>28</v>
      </c>
      <c r="H106" s="4"/>
      <c r="Q106" s="9"/>
      <c r="R106" s="30" t="s">
        <v>32</v>
      </c>
      <c r="S106" s="30"/>
      <c r="T106" s="30"/>
    </row>
    <row r="107" spans="1:20" x14ac:dyDescent="0.25">
      <c r="B107" s="4">
        <v>5</v>
      </c>
      <c r="C107" s="4">
        <v>10</v>
      </c>
      <c r="D107" s="4">
        <v>8</v>
      </c>
      <c r="E107" s="4">
        <v>12</v>
      </c>
      <c r="F107" s="4">
        <v>3</v>
      </c>
      <c r="G107" s="4">
        <v>15</v>
      </c>
      <c r="H107" s="13">
        <v>0.95</v>
      </c>
      <c r="J107" s="28" t="s">
        <v>30</v>
      </c>
      <c r="K107" s="29"/>
      <c r="L107" s="29"/>
      <c r="M107" s="29"/>
      <c r="N107" s="29"/>
      <c r="O107" s="29"/>
      <c r="P107" s="29"/>
      <c r="Q107" s="9"/>
      <c r="R107" s="30"/>
      <c r="S107" s="30"/>
      <c r="T107" s="30"/>
    </row>
    <row r="108" spans="1:20" x14ac:dyDescent="0.25">
      <c r="J108" s="29"/>
      <c r="K108" s="29"/>
      <c r="L108" s="29"/>
      <c r="M108" s="29"/>
      <c r="N108" s="29"/>
      <c r="O108" s="29"/>
      <c r="P108" s="29"/>
      <c r="Q108" s="9"/>
      <c r="R108" s="30"/>
      <c r="S108" s="30"/>
      <c r="T108" s="30"/>
    </row>
    <row r="109" spans="1:20" x14ac:dyDescent="0.25">
      <c r="J109" s="29"/>
      <c r="K109" s="29"/>
      <c r="L109" s="29"/>
      <c r="M109" s="29"/>
      <c r="N109" s="29"/>
      <c r="O109" s="29"/>
      <c r="P109" s="29"/>
      <c r="Q109" s="9"/>
      <c r="R109" s="30"/>
      <c r="S109" s="30"/>
      <c r="T109" s="30"/>
    </row>
    <row r="110" spans="1:20" x14ac:dyDescent="0.25">
      <c r="A110" s="6"/>
      <c r="B110" s="6">
        <f>AVERAGE(C107:G107)</f>
        <v>9.6</v>
      </c>
      <c r="J110" s="29"/>
      <c r="K110" s="29"/>
      <c r="L110" s="29"/>
      <c r="M110" s="29"/>
      <c r="N110" s="29"/>
      <c r="O110" s="29"/>
      <c r="P110" s="29"/>
      <c r="Q110" s="9"/>
      <c r="R110" s="30"/>
      <c r="S110" s="30"/>
      <c r="T110" s="30"/>
    </row>
    <row r="111" spans="1:20" x14ac:dyDescent="0.25">
      <c r="A111" s="6" t="s">
        <v>29</v>
      </c>
      <c r="B111" s="6">
        <f>SUM(C107:G107)</f>
        <v>48</v>
      </c>
      <c r="J111" s="29"/>
      <c r="K111" s="29"/>
      <c r="L111" s="29"/>
      <c r="M111" s="29"/>
      <c r="N111" s="29"/>
      <c r="O111" s="29"/>
      <c r="P111" s="29"/>
      <c r="Q111" s="9"/>
      <c r="R111" s="30"/>
      <c r="S111" s="30"/>
      <c r="T111" s="30"/>
    </row>
    <row r="112" spans="1:20" x14ac:dyDescent="0.25">
      <c r="A112" s="2"/>
      <c r="B112" s="2"/>
      <c r="Q112" s="9"/>
      <c r="R112" s="30"/>
      <c r="S112" s="30"/>
      <c r="T112" s="30"/>
    </row>
    <row r="113" spans="1:20" x14ac:dyDescent="0.25">
      <c r="A113" s="37"/>
      <c r="B113" s="37"/>
      <c r="C113" s="35">
        <f>_xlfn.CHISQ.INV(0.25,B111*2)</f>
        <v>86.326683703256123</v>
      </c>
      <c r="E113" s="37"/>
      <c r="F113" s="37"/>
      <c r="G113" s="37"/>
      <c r="H113" s="38">
        <f>(1/(2*B107))*C113</f>
        <v>8.6326683703256126</v>
      </c>
      <c r="J113" s="39"/>
      <c r="K113" s="39"/>
      <c r="L113" s="40">
        <f>C14*SQRT(B110/B107)</f>
        <v>2.7158057617828115</v>
      </c>
      <c r="Q113" s="9"/>
      <c r="R113" s="30"/>
      <c r="S113" s="30"/>
      <c r="T113" s="30"/>
    </row>
    <row r="114" spans="1:20" x14ac:dyDescent="0.25">
      <c r="A114" s="37"/>
      <c r="B114" s="37"/>
      <c r="C114" s="36"/>
      <c r="E114" s="37"/>
      <c r="F114" s="37"/>
      <c r="G114" s="37"/>
      <c r="H114" s="38"/>
      <c r="J114" s="39"/>
      <c r="K114" s="39"/>
      <c r="L114" s="39"/>
      <c r="Q114" s="9"/>
      <c r="R114" s="30"/>
      <c r="S114" s="30"/>
      <c r="T114" s="30"/>
    </row>
    <row r="115" spans="1:20" x14ac:dyDescent="0.25">
      <c r="A115" s="37"/>
      <c r="B115" s="37"/>
      <c r="C115" s="35">
        <f>_xlfn.CHISQ.INV(0.75,B111*2+2)</f>
        <v>107.04503142879503</v>
      </c>
      <c r="E115" s="37"/>
      <c r="F115" s="37"/>
      <c r="G115" s="37"/>
      <c r="H115" s="38">
        <f>(1/(2*B107))*C115</f>
        <v>10.704503142879503</v>
      </c>
      <c r="J115" s="39"/>
      <c r="K115" s="39"/>
      <c r="L115" s="39"/>
      <c r="N115" s="3">
        <f>B110-L113</f>
        <v>6.8841942382171881</v>
      </c>
      <c r="O115" s="2"/>
      <c r="P115" s="3">
        <f>B110+L113</f>
        <v>12.315805761782812</v>
      </c>
      <c r="Q115" s="9"/>
      <c r="R115" s="30"/>
      <c r="S115" s="30"/>
      <c r="T115" s="30"/>
    </row>
    <row r="116" spans="1:20" x14ac:dyDescent="0.25">
      <c r="A116" s="37"/>
      <c r="B116" s="37"/>
      <c r="C116" s="36"/>
      <c r="E116" s="37"/>
      <c r="F116" s="37"/>
      <c r="G116" s="37"/>
      <c r="H116" s="38"/>
      <c r="Q116" s="9"/>
      <c r="R116" s="30"/>
      <c r="S116" s="30"/>
      <c r="T116" s="30"/>
    </row>
    <row r="117" spans="1:20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</row>
    <row r="118" spans="1:20" x14ac:dyDescent="0.25">
      <c r="C118" s="6" t="s">
        <v>5</v>
      </c>
      <c r="D118" s="6"/>
      <c r="E118" s="6"/>
      <c r="J118" s="2"/>
      <c r="K118" s="2"/>
      <c r="L118" s="2"/>
      <c r="M118" s="2"/>
      <c r="N118" s="2"/>
      <c r="O118" s="2"/>
      <c r="P118" s="2"/>
      <c r="Q118" s="9"/>
      <c r="R118" s="30" t="s">
        <v>34</v>
      </c>
      <c r="S118" s="30"/>
      <c r="T118" s="30"/>
    </row>
    <row r="119" spans="1:20" x14ac:dyDescent="0.25">
      <c r="C119" s="6">
        <v>100</v>
      </c>
      <c r="D119" s="6">
        <v>2.2999999999999998</v>
      </c>
      <c r="E119" s="13">
        <v>0.95</v>
      </c>
      <c r="J119" s="28" t="s">
        <v>33</v>
      </c>
      <c r="K119" s="28"/>
      <c r="L119" s="28"/>
      <c r="M119" s="28"/>
      <c r="N119" s="28"/>
      <c r="O119" s="28"/>
      <c r="P119" s="28"/>
      <c r="Q119" s="9"/>
      <c r="R119" s="30"/>
      <c r="S119" s="30"/>
      <c r="T119" s="30"/>
    </row>
    <row r="120" spans="1:20" x14ac:dyDescent="0.25">
      <c r="J120" s="28"/>
      <c r="K120" s="28"/>
      <c r="L120" s="28"/>
      <c r="M120" s="28"/>
      <c r="N120" s="28"/>
      <c r="O120" s="28"/>
      <c r="P120" s="28"/>
      <c r="Q120" s="9"/>
      <c r="R120" s="30"/>
      <c r="S120" s="30"/>
      <c r="T120" s="30"/>
    </row>
    <row r="121" spans="1:20" x14ac:dyDescent="0.25">
      <c r="A121" s="1" t="s">
        <v>29</v>
      </c>
      <c r="B121" s="1">
        <f>D119*C119</f>
        <v>229.99999999999997</v>
      </c>
      <c r="J121" s="28"/>
      <c r="K121" s="28"/>
      <c r="L121" s="28"/>
      <c r="M121" s="28"/>
      <c r="N121" s="28"/>
      <c r="O121" s="28"/>
      <c r="P121" s="28"/>
      <c r="Q121" s="9"/>
      <c r="R121" s="30"/>
      <c r="S121" s="30"/>
      <c r="T121" s="30"/>
    </row>
    <row r="122" spans="1:20" x14ac:dyDescent="0.25">
      <c r="J122" s="28"/>
      <c r="K122" s="28"/>
      <c r="L122" s="28"/>
      <c r="M122" s="28"/>
      <c r="N122" s="28"/>
      <c r="O122" s="28"/>
      <c r="P122" s="28"/>
      <c r="Q122" s="9"/>
      <c r="R122" s="30"/>
      <c r="S122" s="30"/>
      <c r="T122" s="30"/>
    </row>
    <row r="123" spans="1:20" x14ac:dyDescent="0.25">
      <c r="A123" s="37"/>
      <c r="B123" s="37"/>
      <c r="C123" s="35">
        <f>_xlfn.CHISQ.INV(0.25,B121*2)</f>
        <v>438.21691031273053</v>
      </c>
      <c r="E123" s="37"/>
      <c r="F123" s="37"/>
      <c r="G123" s="37"/>
      <c r="H123" s="38">
        <f>(1/(2*C119))*C123</f>
        <v>2.1910845515636526</v>
      </c>
      <c r="J123" s="28"/>
      <c r="K123" s="28"/>
      <c r="L123" s="28"/>
      <c r="M123" s="28"/>
      <c r="N123" s="28"/>
      <c r="O123" s="28"/>
      <c r="P123" s="28"/>
      <c r="Q123" s="9"/>
      <c r="R123" s="30"/>
      <c r="S123" s="30"/>
      <c r="T123" s="30"/>
    </row>
    <row r="124" spans="1:20" x14ac:dyDescent="0.25">
      <c r="A124" s="37"/>
      <c r="B124" s="37"/>
      <c r="C124" s="36"/>
      <c r="E124" s="37"/>
      <c r="F124" s="37"/>
      <c r="G124" s="37"/>
      <c r="H124" s="38"/>
      <c r="J124" s="2"/>
      <c r="K124" s="2"/>
      <c r="L124" s="2"/>
      <c r="M124" s="2"/>
      <c r="N124" s="2"/>
      <c r="O124" s="2"/>
      <c r="P124" s="2"/>
      <c r="Q124" s="9"/>
      <c r="R124" s="30"/>
      <c r="S124" s="30"/>
      <c r="T124" s="30"/>
    </row>
    <row r="125" spans="1:20" x14ac:dyDescent="0.25">
      <c r="A125" s="37"/>
      <c r="B125" s="37"/>
      <c r="C125" s="35">
        <f>_xlfn.CHISQ.INV(0.75,B121*2+2)</f>
        <v>481.10111018951869</v>
      </c>
      <c r="E125" s="37"/>
      <c r="F125" s="37"/>
      <c r="G125" s="37"/>
      <c r="H125" s="38">
        <f>(1/(2*C119))*C125</f>
        <v>2.4055055509475936</v>
      </c>
      <c r="J125" s="39"/>
      <c r="K125" s="39"/>
      <c r="L125" s="40">
        <f>C26*SQRT(D119/C119)</f>
        <v>0.28198971184844379</v>
      </c>
      <c r="M125" s="2"/>
      <c r="N125" s="2"/>
      <c r="O125" s="2"/>
      <c r="P125" s="2"/>
      <c r="Q125" s="9"/>
      <c r="R125" s="30"/>
      <c r="S125" s="30"/>
      <c r="T125" s="30"/>
    </row>
    <row r="126" spans="1:20" x14ac:dyDescent="0.25">
      <c r="A126" s="37"/>
      <c r="B126" s="37"/>
      <c r="C126" s="36"/>
      <c r="E126" s="37"/>
      <c r="F126" s="37"/>
      <c r="G126" s="37"/>
      <c r="H126" s="38"/>
      <c r="J126" s="39"/>
      <c r="K126" s="39"/>
      <c r="L126" s="39"/>
      <c r="M126" s="2"/>
      <c r="N126" s="2"/>
      <c r="O126" s="2"/>
      <c r="P126" s="2"/>
      <c r="Q126" s="9"/>
      <c r="R126" s="30"/>
      <c r="S126" s="30"/>
      <c r="T126" s="30"/>
    </row>
    <row r="127" spans="1:20" x14ac:dyDescent="0.25">
      <c r="J127" s="39"/>
      <c r="K127" s="39"/>
      <c r="L127" s="39"/>
      <c r="M127" s="2"/>
      <c r="N127" s="3">
        <f>D119-L125</f>
        <v>2.0180102881515563</v>
      </c>
      <c r="O127" s="2"/>
      <c r="P127" s="3">
        <f>D119+L125</f>
        <v>2.5819897118484434</v>
      </c>
      <c r="Q127" s="9"/>
      <c r="R127" s="30"/>
      <c r="S127" s="30"/>
      <c r="T127" s="30"/>
    </row>
    <row r="128" spans="1:20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</row>
    <row r="129" spans="1:20" x14ac:dyDescent="0.25">
      <c r="B129" s="6" t="s">
        <v>5</v>
      </c>
      <c r="C129" s="6" t="s">
        <v>24</v>
      </c>
      <c r="D129" s="6" t="s">
        <v>25</v>
      </c>
      <c r="E129" s="6" t="s">
        <v>26</v>
      </c>
      <c r="F129" s="6" t="s">
        <v>27</v>
      </c>
      <c r="G129" s="6" t="s">
        <v>28</v>
      </c>
      <c r="H129" s="6" t="s">
        <v>35</v>
      </c>
      <c r="I129" s="6" t="s">
        <v>36</v>
      </c>
      <c r="J129" s="6" t="s">
        <v>37</v>
      </c>
      <c r="K129" s="6" t="s">
        <v>38</v>
      </c>
      <c r="L129" s="6" t="s">
        <v>39</v>
      </c>
      <c r="M129" s="6" t="s">
        <v>40</v>
      </c>
      <c r="N129" s="6"/>
      <c r="Q129" s="9"/>
      <c r="R129" s="30" t="s">
        <v>42</v>
      </c>
      <c r="S129" s="30"/>
      <c r="T129" s="30"/>
    </row>
    <row r="130" spans="1:20" x14ac:dyDescent="0.25">
      <c r="B130" s="6">
        <v>11</v>
      </c>
      <c r="C130" s="6">
        <v>12</v>
      </c>
      <c r="D130" s="6">
        <v>13</v>
      </c>
      <c r="E130" s="6">
        <v>16</v>
      </c>
      <c r="F130" s="6">
        <v>17</v>
      </c>
      <c r="G130" s="6">
        <v>21</v>
      </c>
      <c r="H130" s="6">
        <v>24</v>
      </c>
      <c r="I130" s="6">
        <v>29</v>
      </c>
      <c r="J130" s="6">
        <v>31</v>
      </c>
      <c r="K130" s="6">
        <v>42</v>
      </c>
      <c r="L130" s="6">
        <v>45</v>
      </c>
      <c r="M130" s="6">
        <v>54</v>
      </c>
      <c r="N130" s="13">
        <v>0.95</v>
      </c>
      <c r="Q130" s="9"/>
      <c r="R130" s="30"/>
      <c r="S130" s="30"/>
      <c r="T130" s="30"/>
    </row>
    <row r="131" spans="1:20" x14ac:dyDescent="0.25">
      <c r="Q131" s="9"/>
      <c r="R131" s="30"/>
      <c r="S131" s="30"/>
      <c r="T131" s="30"/>
    </row>
    <row r="132" spans="1:20" x14ac:dyDescent="0.25">
      <c r="Q132" s="9"/>
      <c r="R132" s="30"/>
      <c r="S132" s="30"/>
      <c r="T132" s="30"/>
    </row>
    <row r="133" spans="1:20" x14ac:dyDescent="0.25">
      <c r="A133" s="6"/>
      <c r="B133" s="7">
        <f>AVERAGE(C130:M130)</f>
        <v>27.636363636363637</v>
      </c>
      <c r="I133" s="28" t="s">
        <v>41</v>
      </c>
      <c r="J133" s="29"/>
      <c r="K133" s="29"/>
      <c r="L133" s="29"/>
      <c r="M133" s="29"/>
      <c r="N133" s="29"/>
      <c r="O133" s="29"/>
      <c r="Q133" s="9"/>
      <c r="R133" s="30"/>
      <c r="S133" s="30"/>
      <c r="T133" s="30"/>
    </row>
    <row r="134" spans="1:20" x14ac:dyDescent="0.25">
      <c r="I134" s="29"/>
      <c r="J134" s="29"/>
      <c r="K134" s="29"/>
      <c r="L134" s="29"/>
      <c r="M134" s="29"/>
      <c r="N134" s="29"/>
      <c r="O134" s="29"/>
      <c r="Q134" s="9"/>
      <c r="R134" s="30"/>
      <c r="S134" s="30"/>
      <c r="T134" s="30"/>
    </row>
    <row r="135" spans="1:20" x14ac:dyDescent="0.25">
      <c r="A135" s="37"/>
      <c r="B135" s="37"/>
      <c r="C135" s="35">
        <f>_xlfn.CHISQ.INV(0.75,B130*2)</f>
        <v>26.039265028165016</v>
      </c>
      <c r="E135" s="37"/>
      <c r="F135" s="37"/>
      <c r="G135" s="38">
        <f>(2*B130*B133)/C135</f>
        <v>23.349353345509755</v>
      </c>
      <c r="I135" s="29"/>
      <c r="J135" s="29"/>
      <c r="K135" s="29"/>
      <c r="L135" s="29"/>
      <c r="M135" s="29"/>
      <c r="N135" s="29"/>
      <c r="O135" s="29"/>
      <c r="Q135" s="9"/>
      <c r="R135" s="30"/>
      <c r="S135" s="30"/>
      <c r="T135" s="30"/>
    </row>
    <row r="136" spans="1:20" x14ac:dyDescent="0.25">
      <c r="A136" s="37"/>
      <c r="B136" s="37"/>
      <c r="C136" s="36"/>
      <c r="E136" s="37"/>
      <c r="F136" s="37"/>
      <c r="G136" s="38"/>
      <c r="I136" s="29"/>
      <c r="J136" s="29"/>
      <c r="K136" s="29"/>
      <c r="L136" s="29"/>
      <c r="M136" s="29"/>
      <c r="N136" s="29"/>
      <c r="O136" s="29"/>
      <c r="Q136" s="9"/>
      <c r="R136" s="30"/>
      <c r="S136" s="30"/>
      <c r="T136" s="30"/>
    </row>
    <row r="137" spans="1:20" x14ac:dyDescent="0.25">
      <c r="A137" s="37"/>
      <c r="B137" s="37"/>
      <c r="C137" s="35">
        <f>_xlfn.CHISQ.INV(0.25,B130*2)</f>
        <v>17.239619404759058</v>
      </c>
      <c r="E137" s="37"/>
      <c r="F137" s="37"/>
      <c r="G137" s="38">
        <f>(2*B130*B133)/C137</f>
        <v>35.267599923473917</v>
      </c>
      <c r="I137" s="29"/>
      <c r="J137" s="29"/>
      <c r="K137" s="29"/>
      <c r="L137" s="29"/>
      <c r="M137" s="29"/>
      <c r="N137" s="29"/>
      <c r="O137" s="29"/>
      <c r="Q137" s="9"/>
      <c r="R137" s="30"/>
      <c r="S137" s="30"/>
      <c r="T137" s="30"/>
    </row>
    <row r="138" spans="1:20" x14ac:dyDescent="0.25">
      <c r="A138" s="37"/>
      <c r="B138" s="37"/>
      <c r="C138" s="36"/>
      <c r="E138" s="37"/>
      <c r="F138" s="37"/>
      <c r="G138" s="38"/>
      <c r="Q138" s="9"/>
      <c r="R138" s="30"/>
      <c r="S138" s="30"/>
      <c r="T138" s="30"/>
    </row>
    <row r="139" spans="1:20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20" x14ac:dyDescent="0.25">
      <c r="C140" s="6" t="s">
        <v>5</v>
      </c>
      <c r="D140" s="6"/>
      <c r="E140" s="6"/>
      <c r="F140" s="6"/>
      <c r="Q140" s="9"/>
      <c r="R140" s="30" t="s">
        <v>45</v>
      </c>
      <c r="S140" s="30"/>
      <c r="T140" s="30"/>
    </row>
    <row r="141" spans="1:20" x14ac:dyDescent="0.25">
      <c r="C141" s="6">
        <v>100</v>
      </c>
      <c r="D141" s="6">
        <v>24</v>
      </c>
      <c r="E141" s="13">
        <v>0.95</v>
      </c>
      <c r="F141" s="6">
        <f>D141</f>
        <v>24</v>
      </c>
      <c r="Q141" s="9"/>
      <c r="R141" s="30"/>
      <c r="S141" s="30"/>
      <c r="T141" s="30"/>
    </row>
    <row r="142" spans="1:20" x14ac:dyDescent="0.25">
      <c r="A142" s="2"/>
      <c r="B142" s="2"/>
      <c r="C142" s="2"/>
      <c r="Q142" s="9"/>
      <c r="R142" s="30"/>
      <c r="S142" s="30"/>
      <c r="T142" s="30"/>
    </row>
    <row r="143" spans="1:20" x14ac:dyDescent="0.25">
      <c r="A143" s="31"/>
      <c r="B143" s="32"/>
      <c r="C143" s="35">
        <f>_xlfn.CHISQ.INV(0.75,C141*2)</f>
        <v>213.10218505395287</v>
      </c>
      <c r="E143" s="37"/>
      <c r="F143" s="37"/>
      <c r="G143" s="38">
        <f>(2*C141*F141)/C143</f>
        <v>22.524405363486743</v>
      </c>
      <c r="Q143" s="9"/>
      <c r="R143" s="30"/>
      <c r="S143" s="30"/>
      <c r="T143" s="30"/>
    </row>
    <row r="144" spans="1:20" x14ac:dyDescent="0.25">
      <c r="A144" s="33"/>
      <c r="B144" s="34"/>
      <c r="C144" s="36"/>
      <c r="E144" s="37"/>
      <c r="F144" s="37"/>
      <c r="G144" s="38"/>
      <c r="Q144" s="9"/>
      <c r="R144" s="30"/>
      <c r="S144" s="30"/>
      <c r="T144" s="30"/>
    </row>
    <row r="145" spans="1:20" x14ac:dyDescent="0.25">
      <c r="A145" s="37"/>
      <c r="B145" s="37"/>
      <c r="C145" s="35">
        <f>_xlfn.CHISQ.INV(0.25,C141*2)</f>
        <v>186.17166767424348</v>
      </c>
      <c r="E145" s="37"/>
      <c r="F145" s="37"/>
      <c r="G145" s="38">
        <f>(2*C141*F141)/C145</f>
        <v>25.782655653054945</v>
      </c>
      <c r="I145" s="3">
        <f>$F$141-C14</f>
        <v>22.040036015459947</v>
      </c>
      <c r="J145" s="1" t="s">
        <v>43</v>
      </c>
      <c r="K145" s="3">
        <f>$F$141+C14</f>
        <v>25.959963984540053</v>
      </c>
      <c r="Q145" s="9"/>
      <c r="R145" s="30"/>
      <c r="S145" s="30"/>
      <c r="T145" s="30"/>
    </row>
    <row r="146" spans="1:20" x14ac:dyDescent="0.25">
      <c r="A146" s="37"/>
      <c r="B146" s="37"/>
      <c r="C146" s="36"/>
      <c r="E146" s="37"/>
      <c r="F146" s="37"/>
      <c r="G146" s="38"/>
      <c r="J146" s="3"/>
      <c r="K146" s="3"/>
      <c r="Q146" s="9"/>
      <c r="R146" s="30"/>
      <c r="S146" s="30"/>
      <c r="T146" s="30"/>
    </row>
    <row r="147" spans="1:20" x14ac:dyDescent="0.25">
      <c r="G147" s="3"/>
      <c r="H147" s="2"/>
      <c r="I147" s="28" t="s">
        <v>44</v>
      </c>
      <c r="J147" s="29"/>
      <c r="K147" s="29"/>
      <c r="L147" s="29"/>
      <c r="M147" s="29"/>
      <c r="N147" s="29"/>
      <c r="O147" s="29"/>
      <c r="Q147" s="9"/>
      <c r="R147" s="30"/>
      <c r="S147" s="30"/>
      <c r="T147" s="30"/>
    </row>
    <row r="148" spans="1:20" x14ac:dyDescent="0.25">
      <c r="H148" s="2"/>
      <c r="I148" s="29"/>
      <c r="J148" s="29"/>
      <c r="K148" s="29"/>
      <c r="L148" s="29"/>
      <c r="M148" s="29"/>
      <c r="N148" s="29"/>
      <c r="O148" s="29"/>
      <c r="Q148" s="9"/>
      <c r="R148" s="30"/>
      <c r="S148" s="30"/>
      <c r="T148" s="30"/>
    </row>
    <row r="149" spans="1:20" x14ac:dyDescent="0.25">
      <c r="H149" s="2"/>
      <c r="I149" s="29"/>
      <c r="J149" s="29"/>
      <c r="K149" s="29"/>
      <c r="L149" s="29"/>
      <c r="M149" s="29"/>
      <c r="N149" s="29"/>
      <c r="O149" s="29"/>
      <c r="Q149" s="9"/>
      <c r="R149" s="30"/>
      <c r="S149" s="30"/>
      <c r="T149" s="30"/>
    </row>
    <row r="150" spans="1:20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</row>
  </sheetData>
  <mergeCells count="191">
    <mergeCell ref="F71:J71"/>
    <mergeCell ref="A58:D58"/>
    <mergeCell ref="B64:B65"/>
    <mergeCell ref="A63:D63"/>
    <mergeCell ref="A64:A65"/>
    <mergeCell ref="C64:C65"/>
    <mergeCell ref="D64:D65"/>
    <mergeCell ref="A66:A67"/>
    <mergeCell ref="B66:B67"/>
    <mergeCell ref="A61:A62"/>
    <mergeCell ref="B61:B62"/>
    <mergeCell ref="C61:C62"/>
    <mergeCell ref="D61:D62"/>
    <mergeCell ref="F62:G63"/>
    <mergeCell ref="H62:J62"/>
    <mergeCell ref="A52:B52"/>
    <mergeCell ref="A55:B55"/>
    <mergeCell ref="G53:P54"/>
    <mergeCell ref="A59:A60"/>
    <mergeCell ref="B59:B60"/>
    <mergeCell ref="C59:C60"/>
    <mergeCell ref="D59:D60"/>
    <mergeCell ref="H44:H45"/>
    <mergeCell ref="H46:H48"/>
    <mergeCell ref="H49:H51"/>
    <mergeCell ref="K44:K45"/>
    <mergeCell ref="O47:P47"/>
    <mergeCell ref="M47:N47"/>
    <mergeCell ref="O46:P46"/>
    <mergeCell ref="M46:N46"/>
    <mergeCell ref="O44:P45"/>
    <mergeCell ref="M44:N45"/>
    <mergeCell ref="M48:N48"/>
    <mergeCell ref="O48:P48"/>
    <mergeCell ref="G49:G51"/>
    <mergeCell ref="I49:I51"/>
    <mergeCell ref="M49:N49"/>
    <mergeCell ref="O49:P49"/>
    <mergeCell ref="M50:N50"/>
    <mergeCell ref="O50:P50"/>
    <mergeCell ref="M51:N51"/>
    <mergeCell ref="O51:P51"/>
    <mergeCell ref="J44:J45"/>
    <mergeCell ref="L44:L45"/>
    <mergeCell ref="G46:G48"/>
    <mergeCell ref="I46:I48"/>
    <mergeCell ref="C66:C67"/>
    <mergeCell ref="D66:D67"/>
    <mergeCell ref="F65:G65"/>
    <mergeCell ref="F66:G66"/>
    <mergeCell ref="F67:G67"/>
    <mergeCell ref="L65:O70"/>
    <mergeCell ref="F64:J64"/>
    <mergeCell ref="C40:C41"/>
    <mergeCell ref="D40:D41"/>
    <mergeCell ref="E40:E41"/>
    <mergeCell ref="H38:O41"/>
    <mergeCell ref="A43:A44"/>
    <mergeCell ref="A45:A46"/>
    <mergeCell ref="B45:B46"/>
    <mergeCell ref="B43:B44"/>
    <mergeCell ref="G44:G45"/>
    <mergeCell ref="I44:I45"/>
    <mergeCell ref="L33:M33"/>
    <mergeCell ref="N33:O33"/>
    <mergeCell ref="D32:D33"/>
    <mergeCell ref="E32:E33"/>
    <mergeCell ref="D35:D36"/>
    <mergeCell ref="E35:E36"/>
    <mergeCell ref="K29:K30"/>
    <mergeCell ref="L29:M30"/>
    <mergeCell ref="I34:I36"/>
    <mergeCell ref="L34:M34"/>
    <mergeCell ref="F72:G72"/>
    <mergeCell ref="F73:G73"/>
    <mergeCell ref="F74:G74"/>
    <mergeCell ref="J29:J30"/>
    <mergeCell ref="H31:H33"/>
    <mergeCell ref="F75:G75"/>
    <mergeCell ref="A29:B30"/>
    <mergeCell ref="C29:C30"/>
    <mergeCell ref="H29:H30"/>
    <mergeCell ref="I29:I30"/>
    <mergeCell ref="C32:C33"/>
    <mergeCell ref="C35:C36"/>
    <mergeCell ref="A32:B33"/>
    <mergeCell ref="A35:B36"/>
    <mergeCell ref="F68:G68"/>
    <mergeCell ref="H34:H36"/>
    <mergeCell ref="A38:B39"/>
    <mergeCell ref="A40:B41"/>
    <mergeCell ref="C38:C39"/>
    <mergeCell ref="D38:D39"/>
    <mergeCell ref="E38:E39"/>
    <mergeCell ref="H101:N103"/>
    <mergeCell ref="R79:T104"/>
    <mergeCell ref="R57:T77"/>
    <mergeCell ref="R43:T55"/>
    <mergeCell ref="Q2:S39"/>
    <mergeCell ref="K23:L23"/>
    <mergeCell ref="M18:N18"/>
    <mergeCell ref="M19:N19"/>
    <mergeCell ref="M20:N20"/>
    <mergeCell ref="M21:N21"/>
    <mergeCell ref="M22:N22"/>
    <mergeCell ref="M23:N23"/>
    <mergeCell ref="M16:N17"/>
    <mergeCell ref="L35:M35"/>
    <mergeCell ref="N34:O34"/>
    <mergeCell ref="N35:O35"/>
    <mergeCell ref="L36:M36"/>
    <mergeCell ref="N36:O36"/>
    <mergeCell ref="N29:O30"/>
    <mergeCell ref="I31:I33"/>
    <mergeCell ref="L31:M31"/>
    <mergeCell ref="N31:O31"/>
    <mergeCell ref="L32:M32"/>
    <mergeCell ref="N32:O32"/>
    <mergeCell ref="G16:G17"/>
    <mergeCell ref="H16:H17"/>
    <mergeCell ref="I16:I17"/>
    <mergeCell ref="J16:J17"/>
    <mergeCell ref="K16:L17"/>
    <mergeCell ref="A23:A24"/>
    <mergeCell ref="B23:B24"/>
    <mergeCell ref="C23:C24"/>
    <mergeCell ref="D23:D24"/>
    <mergeCell ref="G18:G20"/>
    <mergeCell ref="G21:G23"/>
    <mergeCell ref="H18:H20"/>
    <mergeCell ref="H21:H23"/>
    <mergeCell ref="K18:L18"/>
    <mergeCell ref="K19:L19"/>
    <mergeCell ref="K20:L20"/>
    <mergeCell ref="K21:L21"/>
    <mergeCell ref="K22:L22"/>
    <mergeCell ref="A26:A27"/>
    <mergeCell ref="B26:B27"/>
    <mergeCell ref="C26:C27"/>
    <mergeCell ref="D26:D27"/>
    <mergeCell ref="A21:B21"/>
    <mergeCell ref="A4:B4"/>
    <mergeCell ref="A8:B9"/>
    <mergeCell ref="C8:C9"/>
    <mergeCell ref="A10:B11"/>
    <mergeCell ref="C10:C11"/>
    <mergeCell ref="A18:B18"/>
    <mergeCell ref="J113:K115"/>
    <mergeCell ref="L113:L115"/>
    <mergeCell ref="J107:P111"/>
    <mergeCell ref="R106:T116"/>
    <mergeCell ref="E123:G124"/>
    <mergeCell ref="H123:H124"/>
    <mergeCell ref="E125:G126"/>
    <mergeCell ref="H125:H126"/>
    <mergeCell ref="A123:B124"/>
    <mergeCell ref="C123:C124"/>
    <mergeCell ref="H113:H114"/>
    <mergeCell ref="A115:B116"/>
    <mergeCell ref="A113:B114"/>
    <mergeCell ref="C115:C116"/>
    <mergeCell ref="C113:C114"/>
    <mergeCell ref="E115:G116"/>
    <mergeCell ref="E113:G114"/>
    <mergeCell ref="H115:H116"/>
    <mergeCell ref="A125:B126"/>
    <mergeCell ref="C125:C126"/>
    <mergeCell ref="J119:P123"/>
    <mergeCell ref="J125:K127"/>
    <mergeCell ref="L125:L127"/>
    <mergeCell ref="R118:T127"/>
    <mergeCell ref="A135:B136"/>
    <mergeCell ref="C135:C136"/>
    <mergeCell ref="A137:B138"/>
    <mergeCell ref="C137:C138"/>
    <mergeCell ref="E135:F136"/>
    <mergeCell ref="E137:F138"/>
    <mergeCell ref="G135:G136"/>
    <mergeCell ref="G137:G138"/>
    <mergeCell ref="I133:O137"/>
    <mergeCell ref="R129:T138"/>
    <mergeCell ref="I147:O149"/>
    <mergeCell ref="R140:T149"/>
    <mergeCell ref="A143:B144"/>
    <mergeCell ref="C143:C144"/>
    <mergeCell ref="A145:B146"/>
    <mergeCell ref="C145:C146"/>
    <mergeCell ref="E143:F144"/>
    <mergeCell ref="G143:G144"/>
    <mergeCell ref="E145:F146"/>
    <mergeCell ref="G145:G146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topLeftCell="A44" workbookViewId="0">
      <selection activeCell="K60" sqref="K60"/>
    </sheetView>
  </sheetViews>
  <sheetFormatPr defaultRowHeight="15" x14ac:dyDescent="0.25"/>
  <cols>
    <col min="2" max="2" width="8.85546875" customWidth="1"/>
  </cols>
  <sheetData>
    <row r="1" spans="1:20" x14ac:dyDescent="0.25">
      <c r="A1" s="6"/>
      <c r="B1" s="6"/>
      <c r="C1" s="2"/>
      <c r="D1" s="6" t="s">
        <v>0</v>
      </c>
      <c r="E1" s="6" t="s">
        <v>1</v>
      </c>
      <c r="F1" s="2"/>
      <c r="G1" s="6" t="s">
        <v>2</v>
      </c>
      <c r="H1" s="2"/>
      <c r="I1" s="2"/>
      <c r="J1" s="2">
        <v>0.1</v>
      </c>
      <c r="K1" s="2">
        <v>0.05</v>
      </c>
      <c r="L1" s="2">
        <v>0.01</v>
      </c>
      <c r="M1" s="2"/>
      <c r="N1" s="2"/>
      <c r="O1" s="2"/>
      <c r="P1" s="9"/>
      <c r="Q1" s="2"/>
      <c r="R1" s="2"/>
      <c r="S1" s="2"/>
      <c r="T1" s="2"/>
    </row>
    <row r="2" spans="1:20" x14ac:dyDescent="0.25">
      <c r="A2" s="6">
        <v>260</v>
      </c>
      <c r="B2" s="6">
        <v>25</v>
      </c>
      <c r="C2" s="2"/>
      <c r="D2" s="6">
        <v>8</v>
      </c>
      <c r="E2" s="6">
        <v>90</v>
      </c>
      <c r="F2" s="2"/>
      <c r="G2" s="6">
        <v>1150</v>
      </c>
      <c r="H2" s="2"/>
      <c r="I2" s="2"/>
      <c r="J2" s="2"/>
      <c r="K2" s="2"/>
      <c r="L2" s="2"/>
      <c r="M2" s="2"/>
      <c r="N2" s="2"/>
      <c r="O2" s="2"/>
      <c r="P2" s="9"/>
      <c r="Q2" s="44" t="s">
        <v>21</v>
      </c>
      <c r="R2" s="44"/>
      <c r="S2" s="44"/>
      <c r="T2" s="2"/>
    </row>
    <row r="3" spans="1:2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/>
      <c r="Q3" s="44"/>
      <c r="R3" s="44"/>
      <c r="S3" s="44"/>
      <c r="T3" s="2"/>
    </row>
    <row r="4" spans="1:20" x14ac:dyDescent="0.25">
      <c r="A4" s="37" t="s">
        <v>3</v>
      </c>
      <c r="B4" s="37"/>
      <c r="C4" s="6"/>
      <c r="D4" s="6" t="s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  <c r="Q4" s="44"/>
      <c r="R4" s="44"/>
      <c r="S4" s="44"/>
      <c r="T4" s="2"/>
    </row>
    <row r="5" spans="1:20" x14ac:dyDescent="0.25">
      <c r="A5" s="6" t="s">
        <v>0</v>
      </c>
      <c r="B5" s="6">
        <v>8</v>
      </c>
      <c r="C5" s="6">
        <v>121.09</v>
      </c>
      <c r="D5" s="6">
        <v>14.35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  <c r="Q5" s="44"/>
      <c r="R5" s="44"/>
      <c r="S5" s="44"/>
      <c r="T5" s="2"/>
    </row>
    <row r="6" spans="1:20" x14ac:dyDescent="0.25">
      <c r="A6" s="6" t="s">
        <v>1</v>
      </c>
      <c r="B6" s="6">
        <v>90</v>
      </c>
      <c r="C6" s="6">
        <v>121.49</v>
      </c>
      <c r="D6" s="6">
        <v>9.1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  <c r="Q6" s="44"/>
      <c r="R6" s="44"/>
      <c r="S6" s="44"/>
      <c r="T6" s="2"/>
    </row>
    <row r="7" spans="1:2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  <c r="Q7" s="44"/>
      <c r="R7" s="44"/>
      <c r="S7" s="44"/>
      <c r="T7" s="2"/>
    </row>
    <row r="8" spans="1:20" x14ac:dyDescent="0.25">
      <c r="A8" s="37"/>
      <c r="B8" s="37"/>
      <c r="C8" s="38">
        <f>B2/SQRT(B5)</f>
        <v>8.8388347648318426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  <c r="Q8" s="44"/>
      <c r="R8" s="44"/>
      <c r="S8" s="44"/>
      <c r="T8" s="2"/>
    </row>
    <row r="9" spans="1:20" x14ac:dyDescent="0.25">
      <c r="A9" s="37"/>
      <c r="B9" s="37"/>
      <c r="C9" s="3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  <c r="Q9" s="44"/>
      <c r="R9" s="44"/>
      <c r="S9" s="44"/>
      <c r="T9" s="2"/>
    </row>
    <row r="10" spans="1:20" x14ac:dyDescent="0.25">
      <c r="A10" s="37"/>
      <c r="B10" s="37"/>
      <c r="C10" s="38">
        <f>B2/SQRT(B6)</f>
        <v>2.6352313834736494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  <c r="Q10" s="44"/>
      <c r="R10" s="44"/>
      <c r="S10" s="44"/>
      <c r="T10" s="2"/>
    </row>
    <row r="11" spans="1:20" x14ac:dyDescent="0.25">
      <c r="A11" s="37"/>
      <c r="B11" s="37"/>
      <c r="C11" s="3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  <c r="Q11" s="44"/>
      <c r="R11" s="44"/>
      <c r="S11" s="44"/>
      <c r="T11" s="2"/>
    </row>
    <row r="12" spans="1:2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  <c r="Q12" s="44"/>
      <c r="R12" s="44"/>
      <c r="S12" s="44"/>
      <c r="T12" s="2"/>
    </row>
    <row r="13" spans="1:20" x14ac:dyDescent="0.25">
      <c r="A13" s="6"/>
      <c r="B13" s="6">
        <v>0.9</v>
      </c>
      <c r="C13" s="6">
        <v>0.95</v>
      </c>
      <c r="D13" s="6">
        <v>0.99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  <c r="Q13" s="44"/>
      <c r="R13" s="44"/>
      <c r="S13" s="44"/>
      <c r="T13" s="2"/>
    </row>
    <row r="14" spans="1:20" x14ac:dyDescent="0.25">
      <c r="A14" s="6"/>
      <c r="B14" s="7">
        <f>_xlfn.NORM.S.INV(1-$J$1/2)</f>
        <v>1.6448536269514715</v>
      </c>
      <c r="C14" s="7">
        <f>_xlfn.NORM.S.INV(1-$K$1/2)</f>
        <v>1.9599639845400536</v>
      </c>
      <c r="D14" s="7">
        <f>_xlfn.NORM.S.INV(1-$L$1/2)</f>
        <v>2.5758293035488999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  <c r="Q14" s="44"/>
      <c r="R14" s="44"/>
      <c r="S14" s="44"/>
      <c r="T14" s="2"/>
    </row>
    <row r="15" spans="1:2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  <c r="Q15" s="44"/>
      <c r="R15" s="44"/>
      <c r="S15" s="44"/>
      <c r="T15" s="2"/>
    </row>
    <row r="16" spans="1:20" x14ac:dyDescent="0.25">
      <c r="A16" s="2"/>
      <c r="B16" s="2"/>
      <c r="C16" s="2"/>
      <c r="D16" s="2"/>
      <c r="E16" s="2"/>
      <c r="F16" s="2"/>
      <c r="G16" s="37"/>
      <c r="H16" s="37"/>
      <c r="I16" s="37"/>
      <c r="J16" s="37"/>
      <c r="K16" s="37" t="s">
        <v>7</v>
      </c>
      <c r="L16" s="37"/>
      <c r="M16" s="37" t="s">
        <v>8</v>
      </c>
      <c r="N16" s="37"/>
      <c r="O16" s="2"/>
      <c r="P16" s="9"/>
      <c r="Q16" s="44"/>
      <c r="R16" s="44"/>
      <c r="S16" s="44"/>
      <c r="T16" s="2"/>
    </row>
    <row r="17" spans="1:20" x14ac:dyDescent="0.25">
      <c r="A17" s="6" t="s">
        <v>5</v>
      </c>
      <c r="B17" s="6">
        <v>8</v>
      </c>
      <c r="C17" s="6">
        <v>0.9</v>
      </c>
      <c r="D17" s="6">
        <v>0.95</v>
      </c>
      <c r="E17" s="6">
        <v>0.99</v>
      </c>
      <c r="F17" s="2"/>
      <c r="G17" s="37"/>
      <c r="H17" s="37"/>
      <c r="I17" s="37"/>
      <c r="J17" s="37"/>
      <c r="K17" s="37"/>
      <c r="L17" s="37"/>
      <c r="M17" s="37"/>
      <c r="N17" s="37"/>
      <c r="O17" s="2"/>
      <c r="P17" s="9"/>
      <c r="Q17" s="44"/>
      <c r="R17" s="44"/>
      <c r="S17" s="44"/>
      <c r="T17" s="2"/>
    </row>
    <row r="18" spans="1:20" x14ac:dyDescent="0.25">
      <c r="A18" s="37"/>
      <c r="B18" s="37"/>
      <c r="C18" s="7">
        <f>B14*$C$8</f>
        <v>14.538589420958413</v>
      </c>
      <c r="D18" s="7">
        <f t="shared" ref="D18" si="0">C14*$C$8</f>
        <v>17.323797804370965</v>
      </c>
      <c r="E18" s="7">
        <f>D14*$C$8</f>
        <v>22.767329596480611</v>
      </c>
      <c r="F18" s="2"/>
      <c r="G18" s="37">
        <f>$C$5</f>
        <v>121.09</v>
      </c>
      <c r="H18" s="37">
        <f>$D$2</f>
        <v>8</v>
      </c>
      <c r="I18" s="6">
        <v>0.1</v>
      </c>
      <c r="J18" s="7">
        <f>B23</f>
        <v>14.538589420958413</v>
      </c>
      <c r="K18" s="43">
        <f>$G$18-J18</f>
        <v>106.55141057904159</v>
      </c>
      <c r="L18" s="42"/>
      <c r="M18" s="43">
        <f>$G$18+J18</f>
        <v>135.62858942095841</v>
      </c>
      <c r="N18" s="42"/>
      <c r="O18" s="2"/>
      <c r="P18" s="9"/>
      <c r="Q18" s="44"/>
      <c r="R18" s="44"/>
      <c r="S18" s="44"/>
      <c r="T18" s="2"/>
    </row>
    <row r="19" spans="1:20" x14ac:dyDescent="0.25">
      <c r="A19" s="2"/>
      <c r="B19" s="2"/>
      <c r="C19" s="2"/>
      <c r="D19" s="2"/>
      <c r="E19" s="2"/>
      <c r="F19" s="2"/>
      <c r="G19" s="37"/>
      <c r="H19" s="37"/>
      <c r="I19" s="2">
        <v>0.05</v>
      </c>
      <c r="J19" s="7">
        <f>C23</f>
        <v>17.323797804370965</v>
      </c>
      <c r="K19" s="43">
        <f>$G$18-J19</f>
        <v>103.76620219562903</v>
      </c>
      <c r="L19" s="42"/>
      <c r="M19" s="43">
        <f t="shared" ref="M19" si="1">$G$18+J19</f>
        <v>138.41379780437097</v>
      </c>
      <c r="N19" s="42"/>
      <c r="O19" s="2"/>
      <c r="P19" s="9"/>
      <c r="Q19" s="44"/>
      <c r="R19" s="44"/>
      <c r="S19" s="44"/>
      <c r="T19" s="2"/>
    </row>
    <row r="20" spans="1:20" x14ac:dyDescent="0.25">
      <c r="A20" s="6" t="s">
        <v>5</v>
      </c>
      <c r="B20" s="6">
        <v>90</v>
      </c>
      <c r="C20" s="6">
        <v>0.9</v>
      </c>
      <c r="D20" s="6">
        <v>0.95</v>
      </c>
      <c r="E20" s="6">
        <v>0.99</v>
      </c>
      <c r="F20" s="2"/>
      <c r="G20" s="37"/>
      <c r="H20" s="37"/>
      <c r="I20" s="6">
        <v>0.01</v>
      </c>
      <c r="J20" s="7">
        <f>D23</f>
        <v>22.767329596480611</v>
      </c>
      <c r="K20" s="43">
        <f t="shared" ref="K20" si="2">$G$18-J20</f>
        <v>98.322670403519396</v>
      </c>
      <c r="L20" s="42"/>
      <c r="M20" s="43">
        <f>$G$18+J20</f>
        <v>143.85732959648061</v>
      </c>
      <c r="N20" s="42"/>
      <c r="O20" s="2"/>
      <c r="P20" s="9"/>
      <c r="Q20" s="44"/>
      <c r="R20" s="44"/>
      <c r="S20" s="44"/>
      <c r="T20" s="2"/>
    </row>
    <row r="21" spans="1:20" x14ac:dyDescent="0.25">
      <c r="A21" s="41"/>
      <c r="B21" s="42"/>
      <c r="C21" s="7">
        <f>B14*$C$10</f>
        <v>4.3345698989629762</v>
      </c>
      <c r="D21" s="7">
        <f t="shared" ref="D21" si="3">C14*$C$10</f>
        <v>5.1649586025380119</v>
      </c>
      <c r="E21" s="7">
        <f>D14*$C$10</f>
        <v>6.7879062191831343</v>
      </c>
      <c r="F21" s="2"/>
      <c r="G21" s="37">
        <f>$C$6</f>
        <v>121.49</v>
      </c>
      <c r="H21" s="37">
        <f>$E$2</f>
        <v>90</v>
      </c>
      <c r="I21" s="6">
        <v>0.1</v>
      </c>
      <c r="J21" s="7">
        <f>B26</f>
        <v>4.3345698989629762</v>
      </c>
      <c r="K21" s="43">
        <f>$G$21-J21</f>
        <v>117.15543010103701</v>
      </c>
      <c r="L21" s="42"/>
      <c r="M21" s="43">
        <f>$G$21+J21</f>
        <v>125.82456989896298</v>
      </c>
      <c r="N21" s="42"/>
      <c r="O21" s="2"/>
      <c r="P21" s="9"/>
      <c r="Q21" s="44"/>
      <c r="R21" s="44"/>
      <c r="S21" s="44"/>
      <c r="T21" s="2"/>
    </row>
    <row r="22" spans="1:20" x14ac:dyDescent="0.25">
      <c r="A22" s="2"/>
      <c r="B22" s="2"/>
      <c r="C22" s="2"/>
      <c r="D22" s="2"/>
      <c r="E22" s="2"/>
      <c r="F22" s="2"/>
      <c r="G22" s="37"/>
      <c r="H22" s="37"/>
      <c r="I22" s="2">
        <v>0.05</v>
      </c>
      <c r="J22" s="7">
        <f>C26</f>
        <v>5.1649586025380119</v>
      </c>
      <c r="K22" s="43">
        <f t="shared" ref="K22:K23" si="4">$G$21-J22</f>
        <v>116.32504139746199</v>
      </c>
      <c r="L22" s="42"/>
      <c r="M22" s="43">
        <f t="shared" ref="M22" si="5">$G$21+J22</f>
        <v>126.654958602538</v>
      </c>
      <c r="N22" s="42"/>
      <c r="O22" s="2"/>
      <c r="P22" s="9"/>
      <c r="Q22" s="44"/>
      <c r="R22" s="44"/>
      <c r="S22" s="44"/>
      <c r="T22" s="2"/>
    </row>
    <row r="23" spans="1:20" x14ac:dyDescent="0.25">
      <c r="A23" s="39"/>
      <c r="B23" s="40">
        <f>CONFIDENCE(J1,$B$2,$D$2)</f>
        <v>14.538589420958413</v>
      </c>
      <c r="C23" s="40">
        <f>CONFIDENCE(K1,$B$2,$D$2)</f>
        <v>17.323797804370965</v>
      </c>
      <c r="D23" s="40">
        <f>CONFIDENCE(L1,$B$2,$D$2)</f>
        <v>22.767329596480611</v>
      </c>
      <c r="E23" s="2" t="s">
        <v>6</v>
      </c>
      <c r="F23" s="2"/>
      <c r="G23" s="37"/>
      <c r="H23" s="37"/>
      <c r="I23" s="6">
        <v>0.01</v>
      </c>
      <c r="J23" s="7">
        <f>D26</f>
        <v>6.7879062191831343</v>
      </c>
      <c r="K23" s="43">
        <f t="shared" si="4"/>
        <v>114.70209378081687</v>
      </c>
      <c r="L23" s="42"/>
      <c r="M23" s="43">
        <f>$G$21+J23</f>
        <v>128.27790621918314</v>
      </c>
      <c r="N23" s="42"/>
      <c r="O23" s="2"/>
      <c r="P23" s="9"/>
      <c r="Q23" s="44"/>
      <c r="R23" s="44"/>
      <c r="S23" s="44"/>
      <c r="T23" s="2"/>
    </row>
    <row r="24" spans="1:20" x14ac:dyDescent="0.25">
      <c r="A24" s="39"/>
      <c r="B24" s="40"/>
      <c r="C24" s="40"/>
      <c r="D24" s="40"/>
      <c r="E24" s="2" t="s"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  <c r="Q24" s="44"/>
      <c r="R24" s="44"/>
      <c r="S24" s="44"/>
      <c r="T24" s="2"/>
    </row>
    <row r="25" spans="1:20" x14ac:dyDescent="0.25">
      <c r="A25" s="2"/>
      <c r="B25" s="3"/>
      <c r="C25" s="3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  <c r="Q25" s="44"/>
      <c r="R25" s="44"/>
      <c r="S25" s="44"/>
      <c r="T25" s="2"/>
    </row>
    <row r="26" spans="1:20" x14ac:dyDescent="0.25">
      <c r="A26" s="39"/>
      <c r="B26" s="40">
        <f>CONFIDENCE(J1,$B$2,$E$2)</f>
        <v>4.3345698989629762</v>
      </c>
      <c r="C26" s="40">
        <f>CONFIDENCE(K1,$B$2,$E$2)</f>
        <v>5.1649586025380119</v>
      </c>
      <c r="D26" s="40">
        <f>CONFIDENCE(L1,$B$2,$E$2)</f>
        <v>6.7879062191831343</v>
      </c>
      <c r="E26" s="2" t="s">
        <v>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  <c r="Q26" s="44"/>
      <c r="R26" s="44"/>
      <c r="S26" s="44"/>
      <c r="T26" s="2"/>
    </row>
    <row r="27" spans="1:20" x14ac:dyDescent="0.25">
      <c r="A27" s="39"/>
      <c r="B27" s="40"/>
      <c r="C27" s="40"/>
      <c r="D27" s="40"/>
      <c r="E27" s="2" t="s">
        <v>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  <c r="Q27" s="44"/>
      <c r="R27" s="44"/>
      <c r="S27" s="44"/>
      <c r="T27" s="2"/>
    </row>
    <row r="28" spans="1:2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  <c r="Q28" s="44"/>
      <c r="R28" s="44"/>
      <c r="S28" s="44"/>
      <c r="T28" s="2"/>
    </row>
    <row r="29" spans="1:20" x14ac:dyDescent="0.25">
      <c r="A29" s="39"/>
      <c r="B29" s="39"/>
      <c r="C29" s="39"/>
      <c r="D29" s="2"/>
      <c r="E29" s="2"/>
      <c r="F29" s="2"/>
      <c r="G29" s="2"/>
      <c r="H29" s="37"/>
      <c r="I29" s="37"/>
      <c r="J29" s="37"/>
      <c r="K29" s="37"/>
      <c r="L29" s="37" t="s">
        <v>7</v>
      </c>
      <c r="M29" s="37"/>
      <c r="N29" s="37" t="s">
        <v>8</v>
      </c>
      <c r="O29" s="37"/>
      <c r="P29" s="9"/>
      <c r="Q29" s="44"/>
      <c r="R29" s="44"/>
      <c r="S29" s="44"/>
      <c r="T29" s="2"/>
    </row>
    <row r="30" spans="1:20" x14ac:dyDescent="0.25">
      <c r="A30" s="39"/>
      <c r="B30" s="39"/>
      <c r="C30" s="39"/>
      <c r="D30" s="2"/>
      <c r="E30" s="2"/>
      <c r="F30" s="2"/>
      <c r="G30" s="2"/>
      <c r="H30" s="37"/>
      <c r="I30" s="37"/>
      <c r="J30" s="37"/>
      <c r="K30" s="37"/>
      <c r="L30" s="37"/>
      <c r="M30" s="37"/>
      <c r="N30" s="37"/>
      <c r="O30" s="37"/>
      <c r="P30" s="9"/>
      <c r="Q30" s="44"/>
      <c r="R30" s="44"/>
      <c r="S30" s="44"/>
      <c r="T30" s="2"/>
    </row>
    <row r="31" spans="1:20" x14ac:dyDescent="0.25">
      <c r="A31" s="2"/>
      <c r="B31" s="2"/>
      <c r="C31" s="2"/>
      <c r="D31" s="2"/>
      <c r="E31" s="2"/>
      <c r="F31" s="2"/>
      <c r="G31" s="2"/>
      <c r="H31" s="37">
        <f>$C$5</f>
        <v>121.09</v>
      </c>
      <c r="I31" s="37">
        <f>$D$2</f>
        <v>8</v>
      </c>
      <c r="J31" s="6">
        <v>0.1</v>
      </c>
      <c r="K31" s="7">
        <f>C32</f>
        <v>14.487932160942259</v>
      </c>
      <c r="L31" s="43">
        <f>$H$31-K31</f>
        <v>106.60206783905774</v>
      </c>
      <c r="M31" s="42"/>
      <c r="N31" s="43">
        <f t="shared" ref="N31:N32" si="6">$H$31+K31</f>
        <v>135.57793216094225</v>
      </c>
      <c r="O31" s="42"/>
      <c r="P31" s="9"/>
      <c r="Q31" s="44"/>
      <c r="R31" s="44"/>
      <c r="S31" s="44"/>
      <c r="T31" s="2"/>
    </row>
    <row r="32" spans="1:20" x14ac:dyDescent="0.25">
      <c r="A32" s="39"/>
      <c r="B32" s="39"/>
      <c r="C32" s="40">
        <f>CONFIDENCE(J1,$B$2,$D$2)*SQRT(1-$D$2/$G$2)</f>
        <v>14.487932160942259</v>
      </c>
      <c r="D32" s="40">
        <f>CONFIDENCE(K1,$B$2,$D$2)*SQRT(1-$D$2/$G$2)</f>
        <v>17.263435956021482</v>
      </c>
      <c r="E32" s="40">
        <f>CONFIDENCE(L1,$B$2,$D$2)*SQRT(1-$D$2/$G$2)</f>
        <v>22.688000680734508</v>
      </c>
      <c r="F32" s="2" t="s">
        <v>6</v>
      </c>
      <c r="G32" s="2"/>
      <c r="H32" s="37"/>
      <c r="I32" s="37"/>
      <c r="J32" s="2">
        <v>0.05</v>
      </c>
      <c r="K32" s="7">
        <f>D32</f>
        <v>17.263435956021482</v>
      </c>
      <c r="L32" s="43">
        <f t="shared" ref="L32:L33" si="7">$H$31-K32</f>
        <v>103.82656404397852</v>
      </c>
      <c r="M32" s="42"/>
      <c r="N32" s="43">
        <f t="shared" si="6"/>
        <v>138.35343595602149</v>
      </c>
      <c r="O32" s="42"/>
      <c r="P32" s="9"/>
      <c r="Q32" s="44"/>
      <c r="R32" s="44"/>
      <c r="S32" s="44"/>
      <c r="T32" s="2"/>
    </row>
    <row r="33" spans="1:20" x14ac:dyDescent="0.25">
      <c r="A33" s="39"/>
      <c r="B33" s="39"/>
      <c r="C33" s="40"/>
      <c r="D33" s="40"/>
      <c r="E33" s="40"/>
      <c r="F33" s="2" t="s">
        <v>0</v>
      </c>
      <c r="G33" s="2"/>
      <c r="H33" s="37"/>
      <c r="I33" s="37"/>
      <c r="J33" s="6">
        <v>0.01</v>
      </c>
      <c r="K33" s="7">
        <f>E32</f>
        <v>22.688000680734508</v>
      </c>
      <c r="L33" s="43">
        <f t="shared" si="7"/>
        <v>98.401999319265499</v>
      </c>
      <c r="M33" s="42"/>
      <c r="N33" s="43">
        <f>$H$31+K33</f>
        <v>143.77800068073452</v>
      </c>
      <c r="O33" s="42"/>
      <c r="P33" s="9"/>
      <c r="Q33" s="44"/>
      <c r="R33" s="44"/>
      <c r="S33" s="44"/>
      <c r="T33" s="2"/>
    </row>
    <row r="34" spans="1:20" x14ac:dyDescent="0.25">
      <c r="A34" s="2"/>
      <c r="B34" s="2"/>
      <c r="C34" s="3"/>
      <c r="D34" s="3"/>
      <c r="E34" s="3"/>
      <c r="F34" s="2"/>
      <c r="G34" s="2"/>
      <c r="H34" s="37">
        <f>$C$6</f>
        <v>121.49</v>
      </c>
      <c r="I34" s="37">
        <f>$E$2</f>
        <v>90</v>
      </c>
      <c r="J34" s="6">
        <v>0.1</v>
      </c>
      <c r="K34" s="7">
        <f>C35</f>
        <v>4.3194668220363095</v>
      </c>
      <c r="L34" s="43">
        <f>$H$34-K34</f>
        <v>117.17053317796369</v>
      </c>
      <c r="M34" s="42"/>
      <c r="N34" s="43">
        <f>$H$34+K34</f>
        <v>125.8094668220363</v>
      </c>
      <c r="O34" s="42"/>
      <c r="P34" s="9"/>
      <c r="Q34" s="44"/>
      <c r="R34" s="44"/>
      <c r="S34" s="44"/>
      <c r="T34" s="2"/>
    </row>
    <row r="35" spans="1:20" x14ac:dyDescent="0.25">
      <c r="A35" s="39"/>
      <c r="B35" s="39"/>
      <c r="C35" s="40">
        <f>CONFIDENCE(J1,$B$2,$E$2)*SQRT(1-$D$2/$G$2)</f>
        <v>4.3194668220363095</v>
      </c>
      <c r="D35" s="40">
        <f>CONFIDENCE(K1,$B$2,$E$2)*SQRT(1-$D$2/$G$2)</f>
        <v>5.1469621763837488</v>
      </c>
      <c r="E35" s="40">
        <f>CONFIDENCE(L1,$B$2,$E$2)*SQRT(1-$D$2/$G$2)</f>
        <v>6.7642549060911827</v>
      </c>
      <c r="F35" s="2" t="s">
        <v>6</v>
      </c>
      <c r="G35" s="2"/>
      <c r="H35" s="37"/>
      <c r="I35" s="37"/>
      <c r="J35" s="2">
        <v>0.05</v>
      </c>
      <c r="K35" s="7">
        <f>D35</f>
        <v>5.1469621763837488</v>
      </c>
      <c r="L35" s="43">
        <f t="shared" ref="L35:L36" si="8">$H$34-K35</f>
        <v>116.34303782361624</v>
      </c>
      <c r="M35" s="42"/>
      <c r="N35" s="43">
        <f t="shared" ref="N35:N36" si="9">$H$34+K35</f>
        <v>126.63696217638375</v>
      </c>
      <c r="O35" s="42"/>
      <c r="P35" s="9"/>
      <c r="Q35" s="44"/>
      <c r="R35" s="44"/>
      <c r="S35" s="44"/>
      <c r="T35" s="2"/>
    </row>
    <row r="36" spans="1:20" x14ac:dyDescent="0.25">
      <c r="A36" s="39"/>
      <c r="B36" s="39"/>
      <c r="C36" s="40"/>
      <c r="D36" s="40"/>
      <c r="E36" s="40"/>
      <c r="F36" s="2" t="s">
        <v>1</v>
      </c>
      <c r="G36" s="2"/>
      <c r="H36" s="37"/>
      <c r="I36" s="37"/>
      <c r="J36" s="6">
        <v>0.01</v>
      </c>
      <c r="K36" s="7">
        <f>E35</f>
        <v>6.7642549060911827</v>
      </c>
      <c r="L36" s="43">
        <f t="shared" si="8"/>
        <v>114.72574509390881</v>
      </c>
      <c r="M36" s="42"/>
      <c r="N36" s="43">
        <f t="shared" si="9"/>
        <v>128.25425490609118</v>
      </c>
      <c r="O36" s="42"/>
      <c r="P36" s="9"/>
      <c r="Q36" s="44"/>
      <c r="R36" s="44"/>
      <c r="S36" s="44"/>
      <c r="T36" s="2"/>
    </row>
    <row r="37" spans="1:2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  <c r="Q37" s="44"/>
      <c r="R37" s="44"/>
      <c r="S37" s="44"/>
      <c r="T37" s="2"/>
    </row>
    <row r="38" spans="1:20" x14ac:dyDescent="0.25">
      <c r="A38" s="39"/>
      <c r="B38" s="39"/>
      <c r="C38" s="49">
        <f>$B$2^2*B26^2</f>
        <v>11742.810130622442</v>
      </c>
      <c r="D38" s="49">
        <f t="shared" ref="D38:E38" si="10">$B$2^2*C26^2</f>
        <v>16672.998353707135</v>
      </c>
      <c r="E38" s="49">
        <f t="shared" si="10"/>
        <v>28797.294275265671</v>
      </c>
      <c r="F38" s="2"/>
      <c r="G38" s="2"/>
      <c r="H38" s="46" t="s">
        <v>10</v>
      </c>
      <c r="I38" s="29"/>
      <c r="J38" s="29"/>
      <c r="K38" s="29"/>
      <c r="L38" s="29"/>
      <c r="M38" s="29"/>
      <c r="N38" s="29"/>
      <c r="O38" s="29"/>
      <c r="P38" s="9"/>
      <c r="Q38" s="44"/>
      <c r="R38" s="44"/>
      <c r="S38" s="44"/>
      <c r="T38" s="2"/>
    </row>
    <row r="39" spans="1:20" x14ac:dyDescent="0.25">
      <c r="A39" s="39"/>
      <c r="B39" s="39"/>
      <c r="C39" s="49"/>
      <c r="D39" s="49"/>
      <c r="E39" s="49"/>
      <c r="F39" s="2"/>
      <c r="G39" s="2"/>
      <c r="H39" s="29"/>
      <c r="I39" s="29"/>
      <c r="J39" s="29"/>
      <c r="K39" s="29"/>
      <c r="L39" s="29"/>
      <c r="M39" s="29"/>
      <c r="N39" s="29"/>
      <c r="O39" s="29"/>
      <c r="P39" s="9"/>
      <c r="Q39" s="44"/>
      <c r="R39" s="44"/>
      <c r="S39" s="44"/>
      <c r="T39" s="2"/>
    </row>
    <row r="40" spans="1:20" x14ac:dyDescent="0.25">
      <c r="A40" s="39"/>
      <c r="B40" s="39"/>
      <c r="C40" s="45">
        <f>(C38*$G$2)/(C38+$G$2)</f>
        <v>1047.4234486817691</v>
      </c>
      <c r="D40" s="45">
        <f t="shared" ref="D40:E40" si="11">(D38*$G$2)/(D38+$G$2)</f>
        <v>1075.7981191629901</v>
      </c>
      <c r="E40" s="45">
        <f t="shared" si="11"/>
        <v>1105.8390822274621</v>
      </c>
      <c r="F40" s="2"/>
      <c r="G40" s="2"/>
      <c r="H40" s="29"/>
      <c r="I40" s="29"/>
      <c r="J40" s="29"/>
      <c r="K40" s="29"/>
      <c r="L40" s="29"/>
      <c r="M40" s="29"/>
      <c r="N40" s="29"/>
      <c r="O40" s="29"/>
      <c r="P40" s="9"/>
      <c r="Q40" s="2"/>
      <c r="R40" s="2"/>
      <c r="S40" s="2"/>
      <c r="T40" s="2"/>
    </row>
    <row r="41" spans="1:20" x14ac:dyDescent="0.25">
      <c r="A41" s="39"/>
      <c r="B41" s="39"/>
      <c r="C41" s="45"/>
      <c r="D41" s="45"/>
      <c r="E41" s="45"/>
      <c r="F41" s="2"/>
      <c r="G41" s="2"/>
      <c r="H41" s="29"/>
      <c r="I41" s="29"/>
      <c r="J41" s="29"/>
      <c r="K41" s="29"/>
      <c r="L41" s="29"/>
      <c r="M41" s="29"/>
      <c r="N41" s="29"/>
      <c r="O41" s="29"/>
      <c r="P41" s="9"/>
      <c r="Q41" s="9"/>
      <c r="R41" s="2"/>
      <c r="S41" s="2"/>
      <c r="T41" s="2"/>
    </row>
    <row r="42" spans="1:20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2"/>
      <c r="S42" s="2"/>
      <c r="T42" s="2"/>
    </row>
    <row r="43" spans="1:20" x14ac:dyDescent="0.25">
      <c r="A43" s="39"/>
      <c r="B43" s="40">
        <f>14.35/SQRT(D2)</f>
        <v>5.0734911550134782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9"/>
      <c r="R43" s="30" t="s">
        <v>22</v>
      </c>
      <c r="S43" s="30"/>
      <c r="T43" s="30"/>
    </row>
    <row r="44" spans="1:20" x14ac:dyDescent="0.25">
      <c r="A44" s="39"/>
      <c r="B44" s="40"/>
      <c r="C44" s="2"/>
      <c r="D44" s="2"/>
      <c r="E44" s="2"/>
      <c r="F44" s="2"/>
      <c r="G44" s="37"/>
      <c r="H44" s="37"/>
      <c r="I44" s="37"/>
      <c r="J44" s="37"/>
      <c r="K44" s="37"/>
      <c r="L44" s="37"/>
      <c r="M44" s="31" t="s">
        <v>7</v>
      </c>
      <c r="N44" s="32"/>
      <c r="O44" s="31" t="s">
        <v>8</v>
      </c>
      <c r="P44" s="32"/>
      <c r="Q44" s="9"/>
      <c r="R44" s="30"/>
      <c r="S44" s="30"/>
      <c r="T44" s="30"/>
    </row>
    <row r="45" spans="1:20" x14ac:dyDescent="0.25">
      <c r="A45" s="39"/>
      <c r="B45" s="40">
        <f>9.1/SQRT(E2)</f>
        <v>0.9592242235844084</v>
      </c>
      <c r="C45" s="2"/>
      <c r="D45" s="2"/>
      <c r="E45" s="2"/>
      <c r="F45" s="2"/>
      <c r="G45" s="37"/>
      <c r="H45" s="37"/>
      <c r="I45" s="37"/>
      <c r="J45" s="37"/>
      <c r="K45" s="37"/>
      <c r="L45" s="37"/>
      <c r="M45" s="33"/>
      <c r="N45" s="34"/>
      <c r="O45" s="33"/>
      <c r="P45" s="34"/>
      <c r="Q45" s="9"/>
      <c r="R45" s="30"/>
      <c r="S45" s="30"/>
      <c r="T45" s="30"/>
    </row>
    <row r="46" spans="1:20" x14ac:dyDescent="0.25">
      <c r="A46" s="39"/>
      <c r="B46" s="40"/>
      <c r="C46" s="2"/>
      <c r="D46" s="2"/>
      <c r="E46" s="2"/>
      <c r="F46" s="2"/>
      <c r="G46" s="37">
        <f>$C$5</f>
        <v>121.09</v>
      </c>
      <c r="H46" s="37">
        <v>14.35</v>
      </c>
      <c r="I46" s="37">
        <f>$D$2</f>
        <v>8</v>
      </c>
      <c r="J46" s="6">
        <v>0.1</v>
      </c>
      <c r="K46" s="7">
        <v>1.89457860506</v>
      </c>
      <c r="L46" s="7">
        <f>C52</f>
        <v>9.612127795249684</v>
      </c>
      <c r="M46" s="43">
        <f>$G$18-L46</f>
        <v>111.47787220475033</v>
      </c>
      <c r="N46" s="47"/>
      <c r="O46" s="43">
        <f>$G$18+L46</f>
        <v>130.70212779524968</v>
      </c>
      <c r="P46" s="47"/>
      <c r="Q46" s="9"/>
      <c r="R46" s="30"/>
      <c r="S46" s="30"/>
      <c r="T46" s="30"/>
    </row>
    <row r="47" spans="1:20" x14ac:dyDescent="0.25">
      <c r="A47" s="2"/>
      <c r="B47" s="2"/>
      <c r="C47" s="2"/>
      <c r="D47" s="2"/>
      <c r="E47" s="2"/>
      <c r="F47" s="2"/>
      <c r="G47" s="37"/>
      <c r="H47" s="37"/>
      <c r="I47" s="37"/>
      <c r="J47" s="6">
        <v>0.05</v>
      </c>
      <c r="K47" s="7">
        <v>2.36462425101</v>
      </c>
      <c r="L47" s="7">
        <f>D52</f>
        <v>11.996900222429606</v>
      </c>
      <c r="M47" s="43">
        <f>$G$18-L47</f>
        <v>109.0930997775704</v>
      </c>
      <c r="N47" s="47"/>
      <c r="O47" s="43">
        <f t="shared" ref="O47" si="12">$G$18+L47</f>
        <v>133.08690022242962</v>
      </c>
      <c r="P47" s="47"/>
      <c r="Q47" s="9"/>
      <c r="R47" s="30"/>
      <c r="S47" s="30"/>
      <c r="T47" s="30"/>
    </row>
    <row r="48" spans="1:20" x14ac:dyDescent="0.25">
      <c r="A48" s="2"/>
      <c r="B48" s="2"/>
      <c r="C48" s="2"/>
      <c r="D48" s="2"/>
      <c r="E48" s="2"/>
      <c r="F48" s="2"/>
      <c r="G48" s="37"/>
      <c r="H48" s="37"/>
      <c r="I48" s="37"/>
      <c r="J48" s="12">
        <v>0.01</v>
      </c>
      <c r="K48" s="7">
        <v>3.4994832973499999</v>
      </c>
      <c r="L48" s="7">
        <f>E52</f>
        <v>17.754597556222627</v>
      </c>
      <c r="M48" s="43">
        <f t="shared" ref="M48" si="13">$G$18-L48</f>
        <v>103.33540244377738</v>
      </c>
      <c r="N48" s="47"/>
      <c r="O48" s="43">
        <f>$G$18+L48</f>
        <v>138.84459755622262</v>
      </c>
      <c r="P48" s="47"/>
      <c r="Q48" s="9"/>
      <c r="R48" s="30"/>
      <c r="S48" s="30"/>
      <c r="T48" s="30"/>
    </row>
    <row r="49" spans="1:20" x14ac:dyDescent="0.25">
      <c r="A49" s="2"/>
      <c r="B49" s="2"/>
      <c r="C49" s="2"/>
      <c r="D49" s="2"/>
      <c r="E49" s="2"/>
      <c r="F49" s="2"/>
      <c r="G49" s="37">
        <f>$C$6</f>
        <v>121.49</v>
      </c>
      <c r="H49" s="37">
        <v>9.1</v>
      </c>
      <c r="I49" s="37">
        <f>$E$2</f>
        <v>90</v>
      </c>
      <c r="J49" s="6">
        <v>0.1</v>
      </c>
      <c r="K49" s="7">
        <v>1.66215532583456</v>
      </c>
      <c r="L49" s="7">
        <f>C55</f>
        <v>1.5943796519003453</v>
      </c>
      <c r="M49" s="43">
        <f>$G$21-L49</f>
        <v>119.89562034809965</v>
      </c>
      <c r="N49" s="47"/>
      <c r="O49" s="43">
        <f>$G$21+L49</f>
        <v>123.08437965190033</v>
      </c>
      <c r="P49" s="47"/>
      <c r="Q49" s="9"/>
      <c r="R49" s="30"/>
      <c r="S49" s="30"/>
      <c r="T49" s="30"/>
    </row>
    <row r="50" spans="1:20" x14ac:dyDescent="0.25">
      <c r="A50" s="2"/>
      <c r="B50" s="2"/>
      <c r="C50" s="2"/>
      <c r="D50" s="2"/>
      <c r="E50" s="2"/>
      <c r="F50" s="2"/>
      <c r="G50" s="37"/>
      <c r="H50" s="37"/>
      <c r="I50" s="37"/>
      <c r="J50" s="2">
        <v>0.05</v>
      </c>
      <c r="K50" s="10">
        <v>1.9869786993737599</v>
      </c>
      <c r="L50" s="7">
        <f>D55</f>
        <v>1.9059581001855526</v>
      </c>
      <c r="M50" s="43">
        <f t="shared" ref="M50:M51" si="14">$G$21-L50</f>
        <v>119.58404189981444</v>
      </c>
      <c r="N50" s="47"/>
      <c r="O50" s="43">
        <f t="shared" ref="O50" si="15">$G$21+L50</f>
        <v>123.39595810018555</v>
      </c>
      <c r="P50" s="47"/>
      <c r="Q50" s="9"/>
      <c r="R50" s="30"/>
      <c r="S50" s="30"/>
      <c r="T50" s="30"/>
    </row>
    <row r="51" spans="1:20" x14ac:dyDescent="0.25">
      <c r="A51" s="6" t="s">
        <v>5</v>
      </c>
      <c r="B51" s="6">
        <v>8</v>
      </c>
      <c r="C51" s="6">
        <v>0.9</v>
      </c>
      <c r="D51" s="6">
        <v>0.95</v>
      </c>
      <c r="E51" s="6">
        <v>0.99</v>
      </c>
      <c r="F51" s="2"/>
      <c r="G51" s="37"/>
      <c r="H51" s="37"/>
      <c r="I51" s="37"/>
      <c r="J51" s="6">
        <v>0.01</v>
      </c>
      <c r="K51" s="10">
        <v>2.6322041896734398</v>
      </c>
      <c r="L51" s="7">
        <f>E55</f>
        <v>2.5248740201551323</v>
      </c>
      <c r="M51" s="43">
        <f t="shared" si="14"/>
        <v>118.96512597984486</v>
      </c>
      <c r="N51" s="47"/>
      <c r="O51" s="43">
        <f>$G$21+L51</f>
        <v>124.01487402015513</v>
      </c>
      <c r="P51" s="47"/>
      <c r="Q51" s="9"/>
      <c r="R51" s="30"/>
      <c r="S51" s="30"/>
      <c r="T51" s="30"/>
    </row>
    <row r="52" spans="1:20" x14ac:dyDescent="0.25">
      <c r="A52" s="37"/>
      <c r="B52" s="37"/>
      <c r="C52" s="7">
        <f>K46*$B$43</f>
        <v>9.612127795249684</v>
      </c>
      <c r="D52" s="7">
        <f>K47*$B$43</f>
        <v>11.996900222429606</v>
      </c>
      <c r="E52" s="7">
        <f>K48*$B$43</f>
        <v>17.754597556222627</v>
      </c>
      <c r="F52" s="2"/>
      <c r="G52" s="2"/>
      <c r="H52" s="2"/>
      <c r="I52" s="2"/>
      <c r="J52" s="2"/>
      <c r="K52" s="11"/>
      <c r="L52" s="2"/>
      <c r="M52" s="2"/>
      <c r="N52" s="2"/>
      <c r="O52" s="2"/>
      <c r="P52" s="2"/>
      <c r="Q52" s="9"/>
      <c r="R52" s="30"/>
      <c r="S52" s="30"/>
      <c r="T52" s="30"/>
    </row>
    <row r="53" spans="1:20" x14ac:dyDescent="0.25">
      <c r="A53" s="2"/>
      <c r="B53" s="2"/>
      <c r="C53" s="2"/>
      <c r="D53" s="2"/>
      <c r="E53" s="2"/>
      <c r="F53" s="2"/>
      <c r="G53" s="46" t="s">
        <v>9</v>
      </c>
      <c r="H53" s="29"/>
      <c r="I53" s="29"/>
      <c r="J53" s="29"/>
      <c r="K53" s="29"/>
      <c r="L53" s="29"/>
      <c r="M53" s="29"/>
      <c r="N53" s="29"/>
      <c r="O53" s="29"/>
      <c r="P53" s="29"/>
      <c r="Q53" s="9"/>
      <c r="R53" s="30"/>
      <c r="S53" s="30"/>
      <c r="T53" s="30"/>
    </row>
    <row r="54" spans="1:20" x14ac:dyDescent="0.25">
      <c r="A54" s="6" t="s">
        <v>5</v>
      </c>
      <c r="B54" s="6">
        <v>90</v>
      </c>
      <c r="C54" s="6">
        <v>0.9</v>
      </c>
      <c r="D54" s="6">
        <v>0.95</v>
      </c>
      <c r="E54" s="6">
        <v>0.99</v>
      </c>
      <c r="F54" s="2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9"/>
      <c r="R54" s="30"/>
      <c r="S54" s="30"/>
      <c r="T54" s="30"/>
    </row>
    <row r="55" spans="1:20" x14ac:dyDescent="0.25">
      <c r="A55" s="41"/>
      <c r="B55" s="42"/>
      <c r="C55" s="7">
        <f>K49*$B$45</f>
        <v>1.5943796519003453</v>
      </c>
      <c r="D55" s="7">
        <f>K50*$B$45</f>
        <v>1.9059581001855526</v>
      </c>
      <c r="E55" s="7">
        <f>K51*$B$45</f>
        <v>2.5248740201551323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9"/>
      <c r="R55" s="30"/>
      <c r="S55" s="30"/>
      <c r="T55" s="30"/>
    </row>
    <row r="56" spans="1:20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2"/>
      <c r="S56" s="2"/>
      <c r="T56" s="2"/>
    </row>
    <row r="57" spans="1:20" x14ac:dyDescent="0.25">
      <c r="A57" s="2"/>
      <c r="B57" s="2">
        <v>0.1</v>
      </c>
      <c r="C57" s="2">
        <v>0.05</v>
      </c>
      <c r="D57" s="2">
        <v>0.01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9"/>
      <c r="R57" s="30" t="s">
        <v>23</v>
      </c>
      <c r="S57" s="30"/>
      <c r="T57" s="30"/>
    </row>
    <row r="58" spans="1:20" x14ac:dyDescent="0.25">
      <c r="A58" s="48" t="s">
        <v>12</v>
      </c>
      <c r="B58" s="48"/>
      <c r="C58" s="48"/>
      <c r="D58" s="48"/>
      <c r="E58" s="2"/>
      <c r="F58" s="6"/>
      <c r="G58" s="6">
        <v>0.9</v>
      </c>
      <c r="H58" s="6">
        <v>0.95</v>
      </c>
      <c r="I58" s="6">
        <v>0.99</v>
      </c>
      <c r="J58" s="2"/>
      <c r="K58" s="2"/>
      <c r="L58" s="2"/>
      <c r="M58" s="2"/>
      <c r="N58" s="2"/>
      <c r="O58" s="2"/>
      <c r="P58" s="2"/>
      <c r="Q58" s="9"/>
      <c r="R58" s="30"/>
      <c r="S58" s="30"/>
      <c r="T58" s="30"/>
    </row>
    <row r="59" spans="1:20" x14ac:dyDescent="0.25">
      <c r="A59" s="37"/>
      <c r="B59" s="38">
        <f>_xlfn.CHISQ.INV(J1/2,$D$2)</f>
        <v>2.7326367934996614</v>
      </c>
      <c r="C59" s="38">
        <f t="shared" ref="C59:D59" si="16">_xlfn.CHISQ.INV(K1/2,$D$2)</f>
        <v>2.1797307472526501</v>
      </c>
      <c r="D59" s="38">
        <f t="shared" si="16"/>
        <v>1.3444130870148101</v>
      </c>
      <c r="E59" s="2"/>
      <c r="F59" s="6"/>
      <c r="G59" s="7">
        <f>_xlfn.NORM.S.INV(1-$J$1/2)</f>
        <v>1.6448536269514715</v>
      </c>
      <c r="H59" s="7">
        <f>_xlfn.NORM.S.INV(1-$K$1/2)</f>
        <v>1.9599639845400536</v>
      </c>
      <c r="I59" s="7">
        <f>_xlfn.NORM.S.INV(1-$L$1/2)</f>
        <v>2.5758293035488999</v>
      </c>
      <c r="J59" s="2"/>
      <c r="K59" s="2"/>
      <c r="L59" s="2"/>
      <c r="M59" s="2"/>
      <c r="N59" s="2"/>
      <c r="O59" s="2"/>
      <c r="P59" s="2"/>
      <c r="Q59" s="9"/>
      <c r="R59" s="30"/>
      <c r="S59" s="30"/>
      <c r="T59" s="30"/>
    </row>
    <row r="60" spans="1:20" x14ac:dyDescent="0.25">
      <c r="A60" s="37"/>
      <c r="B60" s="38"/>
      <c r="C60" s="38"/>
      <c r="D60" s="3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9"/>
      <c r="R60" s="30"/>
      <c r="S60" s="30"/>
      <c r="T60" s="30"/>
    </row>
    <row r="61" spans="1:20" x14ac:dyDescent="0.25">
      <c r="A61" s="37"/>
      <c r="B61" s="38">
        <f>_xlfn.CHISQ.INV(1-J1/2,$D$2)</f>
        <v>15.507313055865449</v>
      </c>
      <c r="C61" s="35">
        <f t="shared" ref="C61:D61" si="17">_xlfn.CHISQ.INV(1-K1/2,$D$2)</f>
        <v>17.534546139484629</v>
      </c>
      <c r="D61" s="35">
        <f t="shared" si="17"/>
        <v>21.954954990659523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9"/>
      <c r="R61" s="30"/>
      <c r="S61" s="30"/>
      <c r="T61" s="30"/>
    </row>
    <row r="62" spans="1:20" x14ac:dyDescent="0.25">
      <c r="A62" s="37"/>
      <c r="B62" s="38"/>
      <c r="C62" s="36"/>
      <c r="D62" s="36"/>
      <c r="E62" s="2"/>
      <c r="F62" s="37" t="s">
        <v>11</v>
      </c>
      <c r="G62" s="37"/>
      <c r="H62" s="37"/>
      <c r="I62" s="37"/>
      <c r="J62" s="37"/>
      <c r="K62" s="2"/>
      <c r="L62" s="2"/>
      <c r="M62" s="2"/>
      <c r="N62" s="2"/>
      <c r="O62" s="2"/>
      <c r="P62" s="2"/>
      <c r="Q62" s="9"/>
      <c r="R62" s="30"/>
      <c r="S62" s="30"/>
      <c r="T62" s="30"/>
    </row>
    <row r="63" spans="1:20" x14ac:dyDescent="0.25">
      <c r="A63" s="48" t="s">
        <v>13</v>
      </c>
      <c r="B63" s="48"/>
      <c r="C63" s="48"/>
      <c r="D63" s="48"/>
      <c r="E63" s="2"/>
      <c r="F63" s="37"/>
      <c r="G63" s="37"/>
      <c r="H63" s="6">
        <v>0.1</v>
      </c>
      <c r="I63" s="6">
        <v>0.05</v>
      </c>
      <c r="J63" s="6">
        <v>0.01</v>
      </c>
      <c r="K63" s="2"/>
      <c r="L63" s="2"/>
      <c r="M63" s="2"/>
      <c r="N63" s="2"/>
      <c r="O63" s="2"/>
      <c r="P63" s="2"/>
      <c r="Q63" s="9"/>
      <c r="R63" s="30"/>
      <c r="S63" s="30"/>
      <c r="T63" s="30"/>
    </row>
    <row r="64" spans="1:20" x14ac:dyDescent="0.25">
      <c r="A64" s="37"/>
      <c r="B64" s="38">
        <f>_xlfn.CHISQ.INV(J1/2,$E$2)</f>
        <v>69.126030425515523</v>
      </c>
      <c r="C64" s="38">
        <f t="shared" ref="C64" si="18">_xlfn.CHISQ.INV(K1/2,$E$2)</f>
        <v>65.646617576468927</v>
      </c>
      <c r="D64" s="38">
        <f>_xlfn.CHISQ.INV(L1/2,$E$2)</f>
        <v>59.196304175680602</v>
      </c>
      <c r="E64" s="2"/>
      <c r="F64" s="37">
        <v>8</v>
      </c>
      <c r="G64" s="37"/>
      <c r="H64" s="37"/>
      <c r="I64" s="37"/>
      <c r="J64" s="37"/>
      <c r="K64" s="2"/>
      <c r="L64" s="2"/>
      <c r="M64" s="2"/>
      <c r="N64" s="2"/>
      <c r="O64" s="2"/>
      <c r="P64" s="2"/>
      <c r="Q64" s="9"/>
      <c r="R64" s="30"/>
      <c r="S64" s="30"/>
      <c r="T64" s="30"/>
    </row>
    <row r="65" spans="1:20" x14ac:dyDescent="0.25">
      <c r="A65" s="37"/>
      <c r="B65" s="38"/>
      <c r="C65" s="38"/>
      <c r="D65" s="38"/>
      <c r="E65" s="2"/>
      <c r="F65" s="41"/>
      <c r="G65" s="42"/>
      <c r="H65" s="7">
        <f>B59</f>
        <v>2.7326367934996614</v>
      </c>
      <c r="I65" s="7">
        <f t="shared" ref="I65:J65" si="19">C59</f>
        <v>2.1797307472526501</v>
      </c>
      <c r="J65" s="7">
        <f t="shared" si="19"/>
        <v>1.3444130870148101</v>
      </c>
      <c r="K65" s="2"/>
      <c r="L65" s="29" t="s">
        <v>14</v>
      </c>
      <c r="M65" s="29"/>
      <c r="N65" s="29"/>
      <c r="O65" s="29"/>
      <c r="P65" s="2"/>
      <c r="Q65" s="9"/>
      <c r="R65" s="30"/>
      <c r="S65" s="30"/>
      <c r="T65" s="30"/>
    </row>
    <row r="66" spans="1:20" x14ac:dyDescent="0.25">
      <c r="A66" s="37"/>
      <c r="B66" s="38">
        <f>_xlfn.CHISQ.INV(1-J1/2,$E$2)</f>
        <v>113.1452701425554</v>
      </c>
      <c r="C66" s="38">
        <f t="shared" ref="C66" si="20">_xlfn.CHISQ.INV(1-K1/2,$E$2)</f>
        <v>118.1358925606155</v>
      </c>
      <c r="D66" s="38">
        <f>_xlfn.CHISQ.INV(1-L1/2,$E$2)</f>
        <v>128.29894360114542</v>
      </c>
      <c r="E66" s="2"/>
      <c r="F66" s="41"/>
      <c r="G66" s="42"/>
      <c r="H66" s="7">
        <f>B61</f>
        <v>15.507313055865449</v>
      </c>
      <c r="I66" s="7">
        <f t="shared" ref="I66:J66" si="21">C61</f>
        <v>17.534546139484629</v>
      </c>
      <c r="J66" s="7">
        <f t="shared" si="21"/>
        <v>21.954954990659523</v>
      </c>
      <c r="K66" s="2"/>
      <c r="L66" s="29"/>
      <c r="M66" s="29"/>
      <c r="N66" s="29"/>
      <c r="O66" s="29"/>
      <c r="P66" s="2"/>
      <c r="Q66" s="9"/>
      <c r="R66" s="30"/>
      <c r="S66" s="30"/>
      <c r="T66" s="30"/>
    </row>
    <row r="67" spans="1:20" x14ac:dyDescent="0.25">
      <c r="A67" s="37"/>
      <c r="B67" s="38"/>
      <c r="C67" s="38"/>
      <c r="D67" s="38"/>
      <c r="E67" s="2"/>
      <c r="F67" s="41"/>
      <c r="G67" s="42"/>
      <c r="H67" s="8">
        <f>SQRT(($I$46-1)/B59)</f>
        <v>1.6005087921462056</v>
      </c>
      <c r="I67" s="8">
        <f t="shared" ref="I67" si="22">SQRT(($I$46-1)/C59)</f>
        <v>1.792039568882305</v>
      </c>
      <c r="J67" s="8">
        <f>SQRT(($I$46-1)/D59)</f>
        <v>2.2818266828504452</v>
      </c>
      <c r="K67" s="2"/>
      <c r="L67" s="29"/>
      <c r="M67" s="29"/>
      <c r="N67" s="29"/>
      <c r="O67" s="29"/>
      <c r="P67" s="2"/>
      <c r="Q67" s="9"/>
      <c r="R67" s="30"/>
      <c r="S67" s="30"/>
      <c r="T67" s="30"/>
    </row>
    <row r="68" spans="1:20" x14ac:dyDescent="0.25">
      <c r="A68" s="2"/>
      <c r="B68" s="2"/>
      <c r="C68" s="2"/>
      <c r="D68" s="2"/>
      <c r="E68" s="2"/>
      <c r="F68" s="41"/>
      <c r="G68" s="42"/>
      <c r="H68" s="8">
        <f>SQRT(($I$46-1)/B61)</f>
        <v>0.67186302785648067</v>
      </c>
      <c r="I68" s="8">
        <f t="shared" ref="I68" si="23">SQRT(($I$46-1)/C61)</f>
        <v>0.63183220055391953</v>
      </c>
      <c r="J68" s="8">
        <f>SQRT(($I$46-1)/D61)</f>
        <v>0.56465443611705468</v>
      </c>
      <c r="K68" s="2"/>
      <c r="L68" s="29"/>
      <c r="M68" s="29"/>
      <c r="N68" s="29"/>
      <c r="O68" s="29"/>
      <c r="P68" s="2"/>
      <c r="Q68" s="9"/>
      <c r="R68" s="30"/>
      <c r="S68" s="30"/>
      <c r="T68" s="30"/>
    </row>
    <row r="69" spans="1:20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2"/>
      <c r="L69" s="29"/>
      <c r="M69" s="29"/>
      <c r="N69" s="29"/>
      <c r="O69" s="29"/>
      <c r="P69" s="2"/>
      <c r="Q69" s="9"/>
      <c r="R69" s="30"/>
      <c r="S69" s="30"/>
      <c r="T69" s="30"/>
    </row>
    <row r="70" spans="1:20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2"/>
      <c r="L70" s="29"/>
      <c r="M70" s="29"/>
      <c r="N70" s="29"/>
      <c r="O70" s="29"/>
      <c r="P70" s="2"/>
      <c r="Q70" s="9"/>
      <c r="R70" s="30"/>
      <c r="S70" s="30"/>
      <c r="T70" s="30"/>
    </row>
    <row r="71" spans="1:20" x14ac:dyDescent="0.25">
      <c r="A71" s="2"/>
      <c r="B71" s="2"/>
      <c r="C71" s="2"/>
      <c r="D71" s="2"/>
      <c r="E71" s="2"/>
      <c r="F71" s="37">
        <v>90</v>
      </c>
      <c r="G71" s="37"/>
      <c r="H71" s="37"/>
      <c r="I71" s="37"/>
      <c r="J71" s="37"/>
      <c r="K71" s="2"/>
      <c r="L71" s="2"/>
      <c r="M71" s="2"/>
      <c r="N71" s="2"/>
      <c r="O71" s="2"/>
      <c r="P71" s="2"/>
      <c r="Q71" s="9"/>
      <c r="R71" s="30"/>
      <c r="S71" s="30"/>
      <c r="T71" s="30"/>
    </row>
    <row r="72" spans="1:20" x14ac:dyDescent="0.25">
      <c r="A72" s="2"/>
      <c r="B72" s="2"/>
      <c r="C72" s="2"/>
      <c r="D72" s="2"/>
      <c r="E72" s="2"/>
      <c r="F72" s="41"/>
      <c r="G72" s="42"/>
      <c r="H72" s="7">
        <f>B64</f>
        <v>69.126030425515523</v>
      </c>
      <c r="I72" s="7">
        <f t="shared" ref="I72:J72" si="24">C64</f>
        <v>65.646617576468927</v>
      </c>
      <c r="J72" s="7">
        <f t="shared" si="24"/>
        <v>59.196304175680602</v>
      </c>
      <c r="K72" s="2"/>
      <c r="L72" s="2"/>
      <c r="M72" s="2"/>
      <c r="N72" s="2"/>
      <c r="O72" s="2"/>
      <c r="P72" s="2"/>
      <c r="Q72" s="9"/>
      <c r="R72" s="30"/>
      <c r="S72" s="30"/>
      <c r="T72" s="30"/>
    </row>
    <row r="73" spans="1:20" x14ac:dyDescent="0.25">
      <c r="A73" s="2"/>
      <c r="B73" s="2"/>
      <c r="C73" s="2"/>
      <c r="D73" s="2"/>
      <c r="E73" s="2"/>
      <c r="F73" s="41"/>
      <c r="G73" s="42"/>
      <c r="H73" s="7">
        <f>B66</f>
        <v>113.1452701425554</v>
      </c>
      <c r="I73" s="7">
        <f t="shared" ref="I73:J73" si="25">C66</f>
        <v>118.1358925606155</v>
      </c>
      <c r="J73" s="7">
        <f t="shared" si="25"/>
        <v>128.29894360114542</v>
      </c>
      <c r="K73" s="2"/>
      <c r="L73" s="2"/>
      <c r="M73" s="2"/>
      <c r="N73" s="2"/>
      <c r="O73" s="2"/>
      <c r="P73" s="2"/>
      <c r="Q73" s="9"/>
      <c r="R73" s="30"/>
      <c r="S73" s="30"/>
      <c r="T73" s="30"/>
    </row>
    <row r="74" spans="1:20" x14ac:dyDescent="0.25">
      <c r="A74" s="2"/>
      <c r="B74" s="2"/>
      <c r="C74" s="2"/>
      <c r="D74" s="2"/>
      <c r="E74" s="2"/>
      <c r="F74" s="41"/>
      <c r="G74" s="42"/>
      <c r="H74" s="7">
        <f>SQRT(($I$49-1)/B64)</f>
        <v>1.1346820751000992</v>
      </c>
      <c r="I74" s="7">
        <f t="shared" ref="I74:J74" si="26">SQRT(($I$49-1)/C64)</f>
        <v>1.1643641525162565</v>
      </c>
      <c r="J74" s="7">
        <f t="shared" si="26"/>
        <v>1.2261615877794021</v>
      </c>
      <c r="K74" s="2"/>
      <c r="L74" s="2"/>
      <c r="M74" s="2"/>
      <c r="N74" s="2"/>
      <c r="O74" s="2"/>
      <c r="P74" s="2"/>
      <c r="Q74" s="9"/>
      <c r="R74" s="30"/>
      <c r="S74" s="30"/>
      <c r="T74" s="30"/>
    </row>
    <row r="75" spans="1:20" x14ac:dyDescent="0.25">
      <c r="A75" s="2"/>
      <c r="B75" s="2"/>
      <c r="C75" s="2"/>
      <c r="D75" s="2"/>
      <c r="E75" s="2"/>
      <c r="F75" s="41"/>
      <c r="G75" s="42"/>
      <c r="H75" s="7">
        <f>SQRT(($I$49-1)/B66)</f>
        <v>0.88690438368364577</v>
      </c>
      <c r="I75" s="7">
        <f t="shared" ref="I75:J75" si="27">SQRT(($I$49-1)/C66)</f>
        <v>0.8679687111862695</v>
      </c>
      <c r="J75" s="7">
        <f t="shared" si="27"/>
        <v>0.83288197459164881</v>
      </c>
      <c r="K75" s="2"/>
      <c r="L75" s="2"/>
      <c r="M75" s="2"/>
      <c r="N75" s="2"/>
      <c r="O75" s="2"/>
      <c r="P75" s="2"/>
      <c r="Q75" s="9"/>
      <c r="R75" s="30"/>
      <c r="S75" s="30"/>
      <c r="T75" s="30"/>
    </row>
    <row r="76" spans="1:20" x14ac:dyDescent="0.25">
      <c r="A76" s="2"/>
      <c r="B76" s="16"/>
      <c r="C76" s="16"/>
      <c r="D76" s="16"/>
      <c r="E76" s="16"/>
      <c r="F76" s="16"/>
      <c r="G76" s="16"/>
      <c r="H76" s="16"/>
      <c r="I76" s="16"/>
      <c r="J76" s="16"/>
      <c r="K76" s="2"/>
      <c r="L76" s="2"/>
      <c r="M76" s="2"/>
      <c r="N76" s="2"/>
      <c r="O76" s="2"/>
      <c r="P76" s="2"/>
      <c r="Q76" s="9"/>
      <c r="R76" s="30"/>
      <c r="S76" s="30"/>
      <c r="T76" s="30"/>
    </row>
    <row r="77" spans="1:20" x14ac:dyDescent="0.25">
      <c r="A77" s="2"/>
      <c r="B77" s="16"/>
      <c r="C77" s="16"/>
      <c r="D77" s="16"/>
      <c r="E77" s="16"/>
      <c r="F77" s="16"/>
      <c r="G77" s="16"/>
      <c r="H77" s="16"/>
      <c r="I77" s="16"/>
      <c r="J77" s="16"/>
      <c r="K77" s="2"/>
      <c r="L77" s="2"/>
      <c r="M77" s="2"/>
      <c r="N77" s="2"/>
      <c r="O77" s="2"/>
      <c r="P77" s="2"/>
      <c r="Q77" s="9"/>
      <c r="R77" s="30"/>
      <c r="S77" s="30"/>
      <c r="T77" s="30"/>
    </row>
    <row r="78" spans="1:20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2"/>
      <c r="S78" s="2"/>
      <c r="T78" s="2"/>
    </row>
    <row r="79" spans="1:20" x14ac:dyDescent="0.25">
      <c r="A79" s="2"/>
      <c r="B79" s="2"/>
      <c r="C79" s="6" t="s">
        <v>2</v>
      </c>
      <c r="D79" s="6" t="s">
        <v>5</v>
      </c>
      <c r="E79" s="6" t="s">
        <v>15</v>
      </c>
      <c r="F79" s="6"/>
      <c r="G79" s="6"/>
      <c r="H79" s="6" t="s">
        <v>16</v>
      </c>
      <c r="I79" s="2"/>
      <c r="J79" s="2"/>
      <c r="K79" s="2"/>
      <c r="L79" s="2"/>
      <c r="M79" s="2"/>
      <c r="N79" s="2"/>
      <c r="O79" s="2"/>
      <c r="P79" s="2"/>
      <c r="Q79" s="9"/>
      <c r="R79" s="30" t="s">
        <v>20</v>
      </c>
      <c r="S79" s="30"/>
      <c r="T79" s="30"/>
    </row>
    <row r="80" spans="1:20" x14ac:dyDescent="0.25">
      <c r="A80" s="2"/>
      <c r="B80" s="2"/>
      <c r="C80" s="6">
        <v>115</v>
      </c>
      <c r="D80" s="6">
        <v>35</v>
      </c>
      <c r="E80" s="6">
        <v>11</v>
      </c>
      <c r="F80" s="13">
        <v>0.94</v>
      </c>
      <c r="G80" s="13">
        <v>0.11</v>
      </c>
      <c r="H80" s="6">
        <v>0.99729999999999996</v>
      </c>
      <c r="I80" s="2"/>
      <c r="J80" s="2"/>
      <c r="K80" s="2"/>
      <c r="L80" s="2"/>
      <c r="M80" s="2"/>
      <c r="N80" s="2"/>
      <c r="O80" s="2"/>
      <c r="P80" s="2"/>
      <c r="Q80" s="9"/>
      <c r="R80" s="30"/>
      <c r="S80" s="30"/>
      <c r="T80" s="30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9"/>
      <c r="R81" s="30"/>
      <c r="S81" s="30"/>
      <c r="T81" s="30"/>
    </row>
    <row r="82" spans="1:20" x14ac:dyDescent="0.25">
      <c r="A82" s="2"/>
      <c r="B82" s="2">
        <f>E80/D80</f>
        <v>0.31428571428571428</v>
      </c>
      <c r="C82" s="2"/>
      <c r="D82" s="6" t="s">
        <v>17</v>
      </c>
      <c r="E82" s="6" t="s">
        <v>18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9"/>
      <c r="R82" s="30"/>
      <c r="S82" s="30"/>
      <c r="T82" s="30"/>
    </row>
    <row r="83" spans="1:20" x14ac:dyDescent="0.25">
      <c r="A83" s="2"/>
      <c r="B83" s="2"/>
      <c r="C83" s="2"/>
      <c r="D83" s="6">
        <f>(1-F80)/2</f>
        <v>3.0000000000000027E-2</v>
      </c>
      <c r="E83" s="6">
        <f>F80/2</f>
        <v>0.47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9"/>
      <c r="R83" s="30"/>
      <c r="S83" s="30"/>
      <c r="T83" s="30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9"/>
      <c r="R84" s="30"/>
      <c r="S84" s="30"/>
      <c r="T84" s="30"/>
    </row>
    <row r="85" spans="1:20" x14ac:dyDescent="0.25">
      <c r="A85" s="2"/>
      <c r="B85" s="2"/>
      <c r="C85" s="2"/>
      <c r="D85" s="6" t="s">
        <v>17</v>
      </c>
      <c r="E85" s="8">
        <f>(1/(1+B14^2/$D$80))*($B$82+B14^2/2*$D$80+B14*SQRT(($B$82*(1-$B$82)/$D$80)+(B14/2*$D$80)^2))</f>
        <v>88.191193762747943</v>
      </c>
      <c r="F85" s="8">
        <f>(1/(1+C14^2/$D$80))*($B$82+C14^2/2*$D$80+C14*SQRT(($B$82*(1-$B$82)/$D$80)+(C14/2*$D$80)^2))</f>
        <v>121.43707666982922</v>
      </c>
      <c r="G85" s="8">
        <f>(1/(1+D14^2/$D$80))*($B$82+D14^2/2*$D$80+D14*SQRT(($B$82*(1-$B$82)/$D$80)+(D14/2*$D$80)^2))</f>
        <v>195.47915710402162</v>
      </c>
      <c r="H85" s="2"/>
      <c r="I85" s="2"/>
      <c r="J85" s="2"/>
      <c r="K85" s="2"/>
      <c r="L85" s="2"/>
      <c r="M85" s="2"/>
      <c r="N85" s="2"/>
      <c r="O85" s="2"/>
      <c r="P85" s="2"/>
      <c r="Q85" s="9"/>
      <c r="R85" s="30"/>
      <c r="S85" s="30"/>
      <c r="T85" s="30"/>
    </row>
    <row r="86" spans="1:20" x14ac:dyDescent="0.25">
      <c r="A86" s="2"/>
      <c r="B86" s="2"/>
      <c r="C86" s="2"/>
      <c r="D86" s="6" t="s">
        <v>18</v>
      </c>
      <c r="E86" s="8">
        <f>(1/(1+B14^2/$D$80))*($B$82+B14^2/2*$D$80-B14*SQRT(($B$82*(1-$B$82)/$D$80)+(B14/2*$D$80)^2))</f>
        <v>0.29157098850522251</v>
      </c>
      <c r="F86" s="8">
        <f>(1/(1+C14^2/$D$80))*($B$82+C14^2/2*$D$80-C14*SQRT(($B$82*(1-$B$82)/$D$80)+(C14/2*$D$80)^2))</f>
        <v>0.28304401810463004</v>
      </c>
      <c r="G86" s="8">
        <f>(1/(1+D14^2/$D$80))*($B$82+D14^2/2*$D$80-D14*SQRT(($B$82*(1-$B$82)/$D$80)+(D14/2*$D$80)^2))</f>
        <v>0.26405355765894961</v>
      </c>
      <c r="H86" s="2"/>
      <c r="I86" s="2"/>
      <c r="J86" s="2"/>
      <c r="K86" s="2"/>
      <c r="L86" s="2"/>
      <c r="M86" s="2"/>
      <c r="N86" s="2"/>
      <c r="O86" s="2"/>
      <c r="P86" s="2"/>
      <c r="Q86" s="9"/>
      <c r="R86" s="30"/>
      <c r="S86" s="30"/>
      <c r="T86" s="30"/>
    </row>
    <row r="87" spans="1:20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9"/>
      <c r="R87" s="30"/>
      <c r="S87" s="30"/>
      <c r="T87" s="30"/>
    </row>
    <row r="88" spans="1:2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9"/>
      <c r="R88" s="30"/>
      <c r="S88" s="30"/>
      <c r="T88" s="30"/>
    </row>
    <row r="89" spans="1:20" x14ac:dyDescent="0.25">
      <c r="A89" s="2"/>
      <c r="B89" s="2"/>
      <c r="C89" s="2"/>
      <c r="D89" s="6" t="s">
        <v>17</v>
      </c>
      <c r="E89" s="8">
        <f>$B$82+B14*SQRT(($B$82*(1-$B$82))/$D$80)</f>
        <v>0.4433562622091356</v>
      </c>
      <c r="F89" s="8">
        <f t="shared" ref="F89" si="28">$B$82+C14*SQRT(($B$82*(1-$B$82))/$D$80)</f>
        <v>0.46808275813794542</v>
      </c>
      <c r="G89" s="8">
        <f>$B$82+D14*SQRT(($B$82*(1-$B$82))/$D$80)</f>
        <v>0.51640929179968476</v>
      </c>
      <c r="H89" s="2"/>
      <c r="I89" s="2"/>
      <c r="J89" s="2"/>
      <c r="K89" s="2"/>
      <c r="L89" s="2"/>
      <c r="M89" s="2"/>
      <c r="N89" s="2"/>
      <c r="O89" s="2"/>
      <c r="P89" s="2"/>
      <c r="Q89" s="9"/>
      <c r="R89" s="30"/>
      <c r="S89" s="30"/>
      <c r="T89" s="30"/>
    </row>
    <row r="90" spans="1:20" x14ac:dyDescent="0.25">
      <c r="A90" s="2"/>
      <c r="B90" s="2"/>
      <c r="C90" s="2"/>
      <c r="D90" s="6" t="s">
        <v>18</v>
      </c>
      <c r="E90" s="8">
        <f>$B$82-B14*SQRT(($B$82*(1-$B$82))/$D$80)</f>
        <v>0.18521516636229293</v>
      </c>
      <c r="F90" s="8">
        <f t="shared" ref="F90:G90" si="29">$B$82-C14*SQRT(($B$82*(1-$B$82))/$D$80)</f>
        <v>0.16048867043348317</v>
      </c>
      <c r="G90" s="8">
        <f t="shared" si="29"/>
        <v>0.11216213677174375</v>
      </c>
      <c r="H90" s="2"/>
      <c r="I90" s="2"/>
      <c r="J90" s="2"/>
      <c r="K90" s="2"/>
      <c r="L90" s="2"/>
      <c r="M90" s="2"/>
      <c r="N90" s="2"/>
      <c r="O90" s="2"/>
      <c r="P90" s="2"/>
      <c r="Q90" s="9"/>
      <c r="R90" s="30"/>
      <c r="S90" s="30"/>
      <c r="T90" s="30"/>
    </row>
    <row r="91" spans="1:20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9"/>
      <c r="R91" s="30"/>
      <c r="S91" s="30"/>
      <c r="T91" s="30"/>
    </row>
    <row r="92" spans="1:20" x14ac:dyDescent="0.25">
      <c r="A92" s="2"/>
      <c r="B92" s="2"/>
      <c r="C92" s="2"/>
      <c r="D92" s="6" t="s">
        <v>17</v>
      </c>
      <c r="E92" s="8">
        <f>$B$82+B14*SQRT((($B$82*(1-$B$82))/$D$80))*SQRT(1-$D$80/$C$80)</f>
        <v>0.42193799297482543</v>
      </c>
      <c r="F92" s="8">
        <f t="shared" ref="F92:G92" si="30">$B$82+C14*SQRT((($B$82*(1-$B$82))/$D$80))*SQRT(1-$D$80/$C$80)</f>
        <v>0.44256131621594708</v>
      </c>
      <c r="G92" s="8">
        <f t="shared" si="30"/>
        <v>0.48286843161549547</v>
      </c>
      <c r="H92" s="2"/>
      <c r="I92" s="2"/>
      <c r="J92" s="2"/>
      <c r="K92" s="2"/>
      <c r="L92" s="2"/>
      <c r="M92" s="2"/>
      <c r="N92" s="2"/>
      <c r="O92" s="2"/>
      <c r="P92" s="2"/>
      <c r="Q92" s="9"/>
      <c r="R92" s="30"/>
      <c r="S92" s="30"/>
      <c r="T92" s="30"/>
    </row>
    <row r="93" spans="1:20" x14ac:dyDescent="0.25">
      <c r="A93" s="2"/>
      <c r="B93" s="2"/>
      <c r="C93" s="2"/>
      <c r="D93" s="6" t="s">
        <v>18</v>
      </c>
      <c r="E93" s="8">
        <f>$B$82-B14*SQRT((($B$82*(1-$B$82))/$D$80))*SQRT(1-$D$80/$C$80)</f>
        <v>0.20663343559660313</v>
      </c>
      <c r="F93" s="8">
        <f t="shared" ref="F93:G93" si="31">$B$82-C14*SQRT((($B$82*(1-$B$82))/$D$80))*SQRT(1-$D$80/$C$80)</f>
        <v>0.18601011235548146</v>
      </c>
      <c r="G93" s="8">
        <f t="shared" si="31"/>
        <v>0.14570299695593308</v>
      </c>
      <c r="H93" s="2"/>
      <c r="I93" s="2"/>
      <c r="J93" s="2"/>
      <c r="K93" s="2"/>
      <c r="L93" s="2"/>
      <c r="M93" s="2"/>
      <c r="N93" s="2"/>
      <c r="O93" s="2"/>
      <c r="P93" s="2"/>
      <c r="Q93" s="9"/>
      <c r="R93" s="30"/>
      <c r="S93" s="30"/>
      <c r="T93" s="30"/>
    </row>
    <row r="94" spans="1:2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9"/>
      <c r="R94" s="30"/>
      <c r="S94" s="30"/>
      <c r="T94" s="30"/>
    </row>
    <row r="95" spans="1:2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9"/>
      <c r="R95" s="30"/>
      <c r="S95" s="30"/>
      <c r="T95" s="30"/>
    </row>
    <row r="96" spans="1:20" x14ac:dyDescent="0.25">
      <c r="A96" s="2"/>
      <c r="B96" s="2"/>
      <c r="C96" s="2"/>
      <c r="D96" s="6" t="s">
        <v>19</v>
      </c>
      <c r="E96" s="15">
        <f>(B14^2*$B$82*(1-$B$82))/$G$80^2</f>
        <v>48.187786937506388</v>
      </c>
      <c r="F96" s="15">
        <f>(C14^2*$B$82*(1-$B$82))/$G$80^2</f>
        <v>68.419303670989962</v>
      </c>
      <c r="G96" s="15">
        <f>(D14^2*$B$82*(1-$B$82))/$G$80^2</f>
        <v>118.17255541707537</v>
      </c>
      <c r="H96" s="2"/>
      <c r="I96" s="2"/>
      <c r="J96" s="2"/>
      <c r="K96" s="2"/>
      <c r="L96" s="2"/>
      <c r="M96" s="2"/>
      <c r="N96" s="2"/>
      <c r="O96" s="2"/>
      <c r="P96" s="2"/>
      <c r="Q96" s="9"/>
      <c r="R96" s="30"/>
      <c r="S96" s="30"/>
      <c r="T96" s="30"/>
    </row>
    <row r="97" spans="1:2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9"/>
      <c r="R97" s="30"/>
      <c r="S97" s="30"/>
      <c r="T97" s="30"/>
    </row>
    <row r="98" spans="1:2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9"/>
      <c r="R98" s="30"/>
      <c r="S98" s="30"/>
      <c r="T98" s="30"/>
    </row>
    <row r="99" spans="1:20" x14ac:dyDescent="0.25">
      <c r="A99" s="2"/>
      <c r="B99" s="2"/>
      <c r="C99" s="2"/>
      <c r="D99" s="6"/>
      <c r="E99" s="14">
        <f>(E96*$C$80)/(E96+$C$80)</f>
        <v>33.958396040602096</v>
      </c>
      <c r="F99" s="14">
        <f t="shared" ref="F99" si="32">(F96*$C$80)/(F96+$C$80)</f>
        <v>42.897447349803137</v>
      </c>
      <c r="G99" s="14">
        <f>(G96*$C$80)/(G96+$C$80)</f>
        <v>58.282347374267673</v>
      </c>
      <c r="H99" s="2"/>
      <c r="I99" s="2"/>
      <c r="J99" s="2"/>
      <c r="K99" s="2"/>
      <c r="L99" s="2"/>
      <c r="M99" s="2"/>
      <c r="N99" s="2"/>
      <c r="O99" s="2"/>
      <c r="P99" s="2"/>
      <c r="Q99" s="9"/>
      <c r="R99" s="30"/>
      <c r="S99" s="30"/>
      <c r="T99" s="30"/>
    </row>
    <row r="100" spans="1:2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9"/>
      <c r="R100" s="30"/>
      <c r="S100" s="30"/>
      <c r="T100" s="30"/>
    </row>
    <row r="101" spans="1:20" x14ac:dyDescent="0.25">
      <c r="A101" s="2"/>
      <c r="B101" s="2"/>
      <c r="C101" s="2"/>
      <c r="D101" s="2"/>
      <c r="E101" s="2"/>
      <c r="F101" s="2"/>
      <c r="G101" s="2"/>
      <c r="H101" s="28" t="s">
        <v>31</v>
      </c>
      <c r="I101" s="29"/>
      <c r="J101" s="29"/>
      <c r="K101" s="29"/>
      <c r="L101" s="29"/>
      <c r="M101" s="29"/>
      <c r="N101" s="29"/>
      <c r="O101" s="2"/>
      <c r="P101" s="2"/>
      <c r="Q101" s="9"/>
      <c r="R101" s="30"/>
      <c r="S101" s="30"/>
      <c r="T101" s="30"/>
    </row>
    <row r="102" spans="1:20" x14ac:dyDescent="0.25">
      <c r="A102" s="2"/>
      <c r="B102" s="2"/>
      <c r="C102" s="2"/>
      <c r="D102" s="2"/>
      <c r="E102" s="2"/>
      <c r="F102" s="2"/>
      <c r="G102" s="2"/>
      <c r="H102" s="29"/>
      <c r="I102" s="29"/>
      <c r="J102" s="29"/>
      <c r="K102" s="29"/>
      <c r="L102" s="29"/>
      <c r="M102" s="29"/>
      <c r="N102" s="29"/>
      <c r="O102" s="2"/>
      <c r="P102" s="2"/>
      <c r="Q102" s="9"/>
      <c r="R102" s="30"/>
      <c r="S102" s="30"/>
      <c r="T102" s="30"/>
    </row>
    <row r="103" spans="1:20" x14ac:dyDescent="0.25">
      <c r="A103" s="2"/>
      <c r="B103" s="2"/>
      <c r="C103" s="2"/>
      <c r="D103" s="2"/>
      <c r="E103" s="2"/>
      <c r="F103" s="2"/>
      <c r="G103" s="2"/>
      <c r="H103" s="29"/>
      <c r="I103" s="29"/>
      <c r="J103" s="29"/>
      <c r="K103" s="29"/>
      <c r="L103" s="29"/>
      <c r="M103" s="29"/>
      <c r="N103" s="29"/>
      <c r="O103" s="2"/>
      <c r="P103" s="2"/>
      <c r="Q103" s="9"/>
      <c r="R103" s="30"/>
      <c r="S103" s="30"/>
      <c r="T103" s="30"/>
    </row>
    <row r="104" spans="1:20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9"/>
      <c r="R104" s="30"/>
      <c r="S104" s="30"/>
      <c r="T104" s="30"/>
    </row>
    <row r="105" spans="1:20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2"/>
      <c r="S105" s="2"/>
      <c r="T105" s="2"/>
    </row>
    <row r="106" spans="1:20" x14ac:dyDescent="0.25">
      <c r="A106" s="2"/>
      <c r="B106" s="6" t="s">
        <v>5</v>
      </c>
      <c r="C106" s="6" t="s">
        <v>24</v>
      </c>
      <c r="D106" s="6" t="s">
        <v>25</v>
      </c>
      <c r="E106" s="6" t="s">
        <v>26</v>
      </c>
      <c r="F106" s="6" t="s">
        <v>27</v>
      </c>
      <c r="G106" s="6" t="s">
        <v>28</v>
      </c>
      <c r="H106" s="6" t="s">
        <v>35</v>
      </c>
      <c r="I106" s="6"/>
      <c r="J106" s="2"/>
      <c r="K106" s="2"/>
      <c r="L106" s="2"/>
      <c r="M106" s="2"/>
      <c r="N106" s="2"/>
      <c r="O106" s="2"/>
      <c r="P106" s="2"/>
      <c r="Q106" s="9"/>
      <c r="R106" s="30" t="s">
        <v>32</v>
      </c>
      <c r="S106" s="30"/>
      <c r="T106" s="30"/>
    </row>
    <row r="107" spans="1:20" x14ac:dyDescent="0.25">
      <c r="A107" s="2"/>
      <c r="B107" s="6">
        <v>5</v>
      </c>
      <c r="C107" s="6">
        <v>25</v>
      </c>
      <c r="D107" s="6">
        <v>35</v>
      </c>
      <c r="E107" s="6">
        <v>39</v>
      </c>
      <c r="F107" s="6">
        <v>41</v>
      </c>
      <c r="G107" s="6">
        <v>32</v>
      </c>
      <c r="H107" s="6">
        <v>34</v>
      </c>
      <c r="I107" s="13">
        <v>0.95</v>
      </c>
      <c r="J107" s="28" t="s">
        <v>30</v>
      </c>
      <c r="K107" s="29"/>
      <c r="L107" s="29"/>
      <c r="M107" s="29"/>
      <c r="N107" s="29"/>
      <c r="O107" s="29"/>
      <c r="P107" s="29"/>
      <c r="Q107" s="9"/>
      <c r="R107" s="30"/>
      <c r="S107" s="30"/>
      <c r="T107" s="30"/>
    </row>
    <row r="108" spans="1:20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9"/>
      <c r="K108" s="29"/>
      <c r="L108" s="29"/>
      <c r="M108" s="29"/>
      <c r="N108" s="29"/>
      <c r="O108" s="29"/>
      <c r="P108" s="29"/>
      <c r="Q108" s="9"/>
      <c r="R108" s="30"/>
      <c r="S108" s="30"/>
      <c r="T108" s="30"/>
    </row>
    <row r="109" spans="1:20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9"/>
      <c r="K109" s="29"/>
      <c r="L109" s="29"/>
      <c r="M109" s="29"/>
      <c r="N109" s="29"/>
      <c r="O109" s="29"/>
      <c r="P109" s="29"/>
      <c r="Q109" s="9"/>
      <c r="R109" s="30"/>
      <c r="S109" s="30"/>
      <c r="T109" s="30"/>
    </row>
    <row r="110" spans="1:20" x14ac:dyDescent="0.25">
      <c r="A110" s="6"/>
      <c r="B110" s="7">
        <f>AVERAGE(C107:H107)</f>
        <v>34.333333333333336</v>
      </c>
      <c r="C110" s="2"/>
      <c r="D110" s="2"/>
      <c r="E110" s="2"/>
      <c r="F110" s="2"/>
      <c r="G110" s="2"/>
      <c r="H110" s="2"/>
      <c r="I110" s="2"/>
      <c r="J110" s="29"/>
      <c r="K110" s="29"/>
      <c r="L110" s="29"/>
      <c r="M110" s="29"/>
      <c r="N110" s="29"/>
      <c r="O110" s="29"/>
      <c r="P110" s="29"/>
      <c r="Q110" s="9"/>
      <c r="R110" s="30"/>
      <c r="S110" s="30"/>
      <c r="T110" s="30"/>
    </row>
    <row r="111" spans="1:20" x14ac:dyDescent="0.25">
      <c r="A111" s="6" t="s">
        <v>29</v>
      </c>
      <c r="B111" s="6">
        <f>SUM(C107:H107)</f>
        <v>206</v>
      </c>
      <c r="C111" s="2"/>
      <c r="D111" s="2"/>
      <c r="E111" s="2"/>
      <c r="F111" s="2"/>
      <c r="G111" s="2"/>
      <c r="H111" s="2"/>
      <c r="I111" s="2"/>
      <c r="J111" s="29"/>
      <c r="K111" s="29"/>
      <c r="L111" s="29"/>
      <c r="M111" s="29"/>
      <c r="N111" s="29"/>
      <c r="O111" s="29"/>
      <c r="P111" s="29"/>
      <c r="Q111" s="9"/>
      <c r="R111" s="30"/>
      <c r="S111" s="30"/>
      <c r="T111" s="30"/>
    </row>
    <row r="112" spans="1:20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9"/>
      <c r="R112" s="30"/>
      <c r="S112" s="30"/>
      <c r="T112" s="30"/>
    </row>
    <row r="113" spans="1:20" x14ac:dyDescent="0.25">
      <c r="A113" s="37"/>
      <c r="B113" s="37"/>
      <c r="C113" s="35">
        <f>_xlfn.CHISQ.INV(0.25,B111*2)</f>
        <v>392.29236384247525</v>
      </c>
      <c r="D113" s="2"/>
      <c r="E113" s="37"/>
      <c r="F113" s="37"/>
      <c r="G113" s="37"/>
      <c r="H113" s="38">
        <f>(1/(2*B107))*C113</f>
        <v>39.229236384247528</v>
      </c>
      <c r="I113" s="2"/>
      <c r="J113" s="39"/>
      <c r="K113" s="39"/>
      <c r="L113" s="40">
        <f>C14*SQRT(B110/B107)</f>
        <v>5.1359533910884529</v>
      </c>
      <c r="M113" s="2"/>
      <c r="N113" s="2"/>
      <c r="O113" s="2"/>
      <c r="P113" s="2"/>
      <c r="Q113" s="9"/>
      <c r="R113" s="30"/>
      <c r="S113" s="30"/>
      <c r="T113" s="30"/>
    </row>
    <row r="114" spans="1:20" x14ac:dyDescent="0.25">
      <c r="A114" s="37"/>
      <c r="B114" s="37"/>
      <c r="C114" s="36"/>
      <c r="D114" s="2"/>
      <c r="E114" s="37"/>
      <c r="F114" s="37"/>
      <c r="G114" s="37"/>
      <c r="H114" s="38"/>
      <c r="I114" s="2"/>
      <c r="J114" s="39"/>
      <c r="K114" s="39"/>
      <c r="L114" s="39"/>
      <c r="M114" s="2"/>
      <c r="N114" s="2"/>
      <c r="O114" s="2"/>
      <c r="P114" s="2"/>
      <c r="Q114" s="9"/>
      <c r="R114" s="30"/>
      <c r="S114" s="30"/>
      <c r="T114" s="30"/>
    </row>
    <row r="115" spans="1:20" x14ac:dyDescent="0.25">
      <c r="A115" s="37"/>
      <c r="B115" s="37"/>
      <c r="C115" s="35">
        <f>_xlfn.CHISQ.INV(0.75,B111*2+2)</f>
        <v>433.02815519173714</v>
      </c>
      <c r="D115" s="2"/>
      <c r="E115" s="37"/>
      <c r="F115" s="37"/>
      <c r="G115" s="37"/>
      <c r="H115" s="38">
        <f>(1/(2*B107))*C115</f>
        <v>43.30281551917372</v>
      </c>
      <c r="I115" s="2"/>
      <c r="J115" s="39"/>
      <c r="K115" s="39"/>
      <c r="L115" s="39"/>
      <c r="M115" s="2"/>
      <c r="N115" s="3">
        <f>B110-L113</f>
        <v>29.197379942244883</v>
      </c>
      <c r="O115" s="2"/>
      <c r="P115" s="3">
        <f>B110+L113</f>
        <v>39.469286724421792</v>
      </c>
      <c r="Q115" s="9"/>
      <c r="R115" s="30"/>
      <c r="S115" s="30"/>
      <c r="T115" s="30"/>
    </row>
    <row r="116" spans="1:20" x14ac:dyDescent="0.25">
      <c r="A116" s="37"/>
      <c r="B116" s="37"/>
      <c r="C116" s="36"/>
      <c r="D116" s="2"/>
      <c r="E116" s="37"/>
      <c r="F116" s="37"/>
      <c r="G116" s="37"/>
      <c r="H116" s="38"/>
      <c r="I116" s="2"/>
      <c r="J116" s="2"/>
      <c r="K116" s="2"/>
      <c r="L116" s="2"/>
      <c r="M116" s="2"/>
      <c r="N116" s="2"/>
      <c r="O116" s="2"/>
      <c r="P116" s="2"/>
      <c r="Q116" s="9"/>
      <c r="R116" s="30"/>
      <c r="S116" s="30"/>
      <c r="T116" s="30"/>
    </row>
    <row r="117" spans="1:20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2"/>
      <c r="S117" s="2"/>
      <c r="T117" s="2"/>
    </row>
    <row r="118" spans="1:20" x14ac:dyDescent="0.25">
      <c r="A118" s="2"/>
      <c r="B118" s="2"/>
      <c r="C118" s="6" t="s">
        <v>5</v>
      </c>
      <c r="D118" s="6"/>
      <c r="E118" s="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9"/>
      <c r="R118" s="30" t="s">
        <v>34</v>
      </c>
      <c r="S118" s="30"/>
      <c r="T118" s="30"/>
    </row>
    <row r="119" spans="1:20" x14ac:dyDescent="0.25">
      <c r="A119" s="2"/>
      <c r="B119" s="2"/>
      <c r="C119" s="6">
        <v>50</v>
      </c>
      <c r="D119" s="6">
        <v>10</v>
      </c>
      <c r="E119" s="13">
        <v>0.94</v>
      </c>
      <c r="F119" s="2"/>
      <c r="G119" s="2"/>
      <c r="H119" s="2"/>
      <c r="I119" s="2"/>
      <c r="J119" s="28" t="s">
        <v>33</v>
      </c>
      <c r="K119" s="28"/>
      <c r="L119" s="28"/>
      <c r="M119" s="28"/>
      <c r="N119" s="28"/>
      <c r="O119" s="28"/>
      <c r="P119" s="28"/>
      <c r="Q119" s="9"/>
      <c r="R119" s="30"/>
      <c r="S119" s="30"/>
      <c r="T119" s="30"/>
    </row>
    <row r="120" spans="1:20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8"/>
      <c r="K120" s="28"/>
      <c r="L120" s="28"/>
      <c r="M120" s="28"/>
      <c r="N120" s="28"/>
      <c r="O120" s="28"/>
      <c r="P120" s="28"/>
      <c r="Q120" s="9"/>
      <c r="R120" s="30"/>
      <c r="S120" s="30"/>
      <c r="T120" s="30"/>
    </row>
    <row r="121" spans="1:20" x14ac:dyDescent="0.25">
      <c r="A121" s="2" t="s">
        <v>29</v>
      </c>
      <c r="B121" s="2">
        <f>D119*C119</f>
        <v>500</v>
      </c>
      <c r="C121" s="2"/>
      <c r="D121" s="2"/>
      <c r="E121" s="2"/>
      <c r="F121" s="2"/>
      <c r="G121" s="2"/>
      <c r="H121" s="2"/>
      <c r="I121" s="2"/>
      <c r="J121" s="28"/>
      <c r="K121" s="28"/>
      <c r="L121" s="28"/>
      <c r="M121" s="28"/>
      <c r="N121" s="28"/>
      <c r="O121" s="28"/>
      <c r="P121" s="28"/>
      <c r="Q121" s="9"/>
      <c r="R121" s="30"/>
      <c r="S121" s="30"/>
      <c r="T121" s="30"/>
    </row>
    <row r="122" spans="1:2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8"/>
      <c r="K122" s="28"/>
      <c r="L122" s="28"/>
      <c r="M122" s="28"/>
      <c r="N122" s="28"/>
      <c r="O122" s="28"/>
      <c r="P122" s="28"/>
      <c r="Q122" s="9"/>
      <c r="R122" s="30"/>
      <c r="S122" s="30"/>
      <c r="T122" s="30"/>
    </row>
    <row r="123" spans="1:20" x14ac:dyDescent="0.25">
      <c r="A123" s="37"/>
      <c r="B123" s="37"/>
      <c r="C123" s="35">
        <f>_xlfn.CHISQ.INV(0.25,B121*2)</f>
        <v>969.48355499384229</v>
      </c>
      <c r="D123" s="2"/>
      <c r="E123" s="37"/>
      <c r="F123" s="37"/>
      <c r="G123" s="37"/>
      <c r="H123" s="38">
        <f>(1/(2*C119))*C123</f>
        <v>9.6948355499384231</v>
      </c>
      <c r="I123" s="2"/>
      <c r="J123" s="28"/>
      <c r="K123" s="28"/>
      <c r="L123" s="28"/>
      <c r="M123" s="28"/>
      <c r="N123" s="28"/>
      <c r="O123" s="28"/>
      <c r="P123" s="28"/>
      <c r="Q123" s="9"/>
      <c r="R123" s="30"/>
      <c r="S123" s="30"/>
      <c r="T123" s="30"/>
    </row>
    <row r="124" spans="1:20" x14ac:dyDescent="0.25">
      <c r="A124" s="37"/>
      <c r="B124" s="37"/>
      <c r="C124" s="36"/>
      <c r="D124" s="2"/>
      <c r="E124" s="37"/>
      <c r="F124" s="37"/>
      <c r="G124" s="37"/>
      <c r="H124" s="38"/>
      <c r="I124" s="2"/>
      <c r="J124" s="2"/>
      <c r="K124" s="2"/>
      <c r="L124" s="2"/>
      <c r="M124" s="2"/>
      <c r="N124" s="2"/>
      <c r="O124" s="2"/>
      <c r="P124" s="2"/>
      <c r="Q124" s="9"/>
      <c r="R124" s="30"/>
      <c r="S124" s="30"/>
      <c r="T124" s="30"/>
    </row>
    <row r="125" spans="1:20" x14ac:dyDescent="0.25">
      <c r="A125" s="37"/>
      <c r="B125" s="37"/>
      <c r="C125" s="35">
        <f>_xlfn.CHISQ.INV(0.75,B121*2+2)</f>
        <v>1031.819973954752</v>
      </c>
      <c r="D125" s="2"/>
      <c r="E125" s="37"/>
      <c r="F125" s="37"/>
      <c r="G125" s="37"/>
      <c r="H125" s="38">
        <f>(1/(2*C119))*C125</f>
        <v>10.31819973954752</v>
      </c>
      <c r="I125" s="2"/>
      <c r="J125" s="39"/>
      <c r="K125" s="39"/>
      <c r="L125" s="40">
        <f>C26*SQRT(D119/C119)</f>
        <v>2.3098397072494623</v>
      </c>
      <c r="M125" s="2"/>
      <c r="N125" s="2"/>
      <c r="O125" s="2"/>
      <c r="P125" s="2"/>
      <c r="Q125" s="9"/>
      <c r="R125" s="30"/>
      <c r="S125" s="30"/>
      <c r="T125" s="30"/>
    </row>
    <row r="126" spans="1:20" x14ac:dyDescent="0.25">
      <c r="A126" s="37"/>
      <c r="B126" s="37"/>
      <c r="C126" s="36"/>
      <c r="D126" s="2"/>
      <c r="E126" s="37"/>
      <c r="F126" s="37"/>
      <c r="G126" s="37"/>
      <c r="H126" s="38"/>
      <c r="I126" s="2"/>
      <c r="J126" s="39"/>
      <c r="K126" s="39"/>
      <c r="L126" s="39"/>
      <c r="M126" s="2"/>
      <c r="N126" s="2"/>
      <c r="O126" s="2"/>
      <c r="P126" s="2"/>
      <c r="Q126" s="9"/>
      <c r="R126" s="30"/>
      <c r="S126" s="30"/>
      <c r="T126" s="30"/>
    </row>
    <row r="127" spans="1:20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39"/>
      <c r="K127" s="39"/>
      <c r="L127" s="39"/>
      <c r="M127" s="2"/>
      <c r="N127" s="3">
        <f>D119-L125</f>
        <v>7.6901602927505373</v>
      </c>
      <c r="O127" s="2"/>
      <c r="P127" s="3">
        <f>D119+L125</f>
        <v>12.309839707249463</v>
      </c>
      <c r="Q127" s="9"/>
      <c r="R127" s="30"/>
      <c r="S127" s="30"/>
      <c r="T127" s="30"/>
    </row>
    <row r="128" spans="1:20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2"/>
      <c r="S128" s="2"/>
      <c r="T128" s="2"/>
    </row>
    <row r="129" spans="1:20" x14ac:dyDescent="0.25">
      <c r="A129" s="2"/>
      <c r="B129" s="6" t="s">
        <v>5</v>
      </c>
      <c r="C129" s="6" t="s">
        <v>24</v>
      </c>
      <c r="D129" s="6" t="s">
        <v>25</v>
      </c>
      <c r="E129" s="6" t="s">
        <v>26</v>
      </c>
      <c r="F129" s="6" t="s">
        <v>27</v>
      </c>
      <c r="G129" s="6" t="s">
        <v>28</v>
      </c>
      <c r="H129" s="6" t="s">
        <v>35</v>
      </c>
      <c r="I129" s="6"/>
      <c r="J129" s="2"/>
      <c r="K129" s="2"/>
      <c r="L129" s="2"/>
      <c r="M129" s="2"/>
      <c r="O129" s="2"/>
      <c r="P129" s="2"/>
      <c r="Q129" s="9"/>
      <c r="R129" s="30" t="s">
        <v>42</v>
      </c>
      <c r="S129" s="30"/>
      <c r="T129" s="30"/>
    </row>
    <row r="130" spans="1:20" x14ac:dyDescent="0.25">
      <c r="A130" s="2"/>
      <c r="B130" s="6">
        <v>11</v>
      </c>
      <c r="C130" s="6">
        <v>25</v>
      </c>
      <c r="D130" s="6">
        <v>35</v>
      </c>
      <c r="E130" s="6">
        <v>39</v>
      </c>
      <c r="F130" s="6">
        <v>41</v>
      </c>
      <c r="G130" s="6">
        <v>32</v>
      </c>
      <c r="H130" s="6">
        <v>34</v>
      </c>
      <c r="I130" s="13">
        <v>0.95</v>
      </c>
      <c r="J130" s="2"/>
      <c r="K130" s="2"/>
      <c r="L130" s="2"/>
      <c r="M130" s="2"/>
      <c r="O130" s="2"/>
      <c r="P130" s="2"/>
      <c r="Q130" s="9"/>
      <c r="R130" s="30"/>
      <c r="S130" s="30"/>
      <c r="T130" s="30"/>
    </row>
    <row r="131" spans="1:2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9"/>
      <c r="R131" s="30"/>
      <c r="S131" s="30"/>
      <c r="T131" s="30"/>
    </row>
    <row r="132" spans="1:2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9"/>
      <c r="R132" s="30"/>
      <c r="S132" s="30"/>
      <c r="T132" s="30"/>
    </row>
    <row r="133" spans="1:20" x14ac:dyDescent="0.25">
      <c r="A133" s="6"/>
      <c r="B133" s="7">
        <f>AVERAGE(C130:I130)</f>
        <v>29.564285714285713</v>
      </c>
      <c r="C133" s="2"/>
      <c r="D133" s="2"/>
      <c r="E133" s="2"/>
      <c r="F133" s="2"/>
      <c r="G133" s="2"/>
      <c r="H133" s="2"/>
      <c r="I133" s="28" t="s">
        <v>41</v>
      </c>
      <c r="J133" s="29"/>
      <c r="K133" s="29"/>
      <c r="L133" s="29"/>
      <c r="M133" s="29"/>
      <c r="N133" s="29"/>
      <c r="O133" s="29"/>
      <c r="P133" s="2"/>
      <c r="Q133" s="9"/>
      <c r="R133" s="30"/>
      <c r="S133" s="30"/>
      <c r="T133" s="30"/>
    </row>
    <row r="134" spans="1:20" x14ac:dyDescent="0.25">
      <c r="A134" s="2"/>
      <c r="B134" s="2"/>
      <c r="C134" s="2"/>
      <c r="D134" s="2"/>
      <c r="E134" s="2"/>
      <c r="F134" s="2"/>
      <c r="G134" s="2"/>
      <c r="H134" s="2"/>
      <c r="I134" s="29"/>
      <c r="J134" s="29"/>
      <c r="K134" s="29"/>
      <c r="L134" s="29"/>
      <c r="M134" s="29"/>
      <c r="N134" s="29"/>
      <c r="O134" s="29"/>
      <c r="P134" s="2"/>
      <c r="Q134" s="9"/>
      <c r="R134" s="30"/>
      <c r="S134" s="30"/>
      <c r="T134" s="30"/>
    </row>
    <row r="135" spans="1:20" x14ac:dyDescent="0.25">
      <c r="A135" s="37"/>
      <c r="B135" s="37"/>
      <c r="C135" s="35">
        <f>_xlfn.CHISQ.INV(0.75,B130*2)</f>
        <v>26.039265028165016</v>
      </c>
      <c r="D135" s="2"/>
      <c r="E135" s="37"/>
      <c r="F135" s="37"/>
      <c r="G135" s="38">
        <f>(2*B130*B133)/C135</f>
        <v>24.978212135049663</v>
      </c>
      <c r="H135" s="2"/>
      <c r="I135" s="29"/>
      <c r="J135" s="29"/>
      <c r="K135" s="29"/>
      <c r="L135" s="29"/>
      <c r="M135" s="29"/>
      <c r="N135" s="29"/>
      <c r="O135" s="29"/>
      <c r="P135" s="2"/>
      <c r="Q135" s="9"/>
      <c r="R135" s="30"/>
      <c r="S135" s="30"/>
      <c r="T135" s="30"/>
    </row>
    <row r="136" spans="1:20" x14ac:dyDescent="0.25">
      <c r="A136" s="37"/>
      <c r="B136" s="37"/>
      <c r="C136" s="36"/>
      <c r="D136" s="2"/>
      <c r="E136" s="37"/>
      <c r="F136" s="37"/>
      <c r="G136" s="38"/>
      <c r="H136" s="2"/>
      <c r="I136" s="29"/>
      <c r="J136" s="29"/>
      <c r="K136" s="29"/>
      <c r="L136" s="29"/>
      <c r="M136" s="29"/>
      <c r="N136" s="29"/>
      <c r="O136" s="29"/>
      <c r="P136" s="2"/>
      <c r="Q136" s="9"/>
      <c r="R136" s="30"/>
      <c r="S136" s="30"/>
      <c r="T136" s="30"/>
    </row>
    <row r="137" spans="1:20" x14ac:dyDescent="0.25">
      <c r="A137" s="37"/>
      <c r="B137" s="37"/>
      <c r="C137" s="35">
        <f>_xlfn.CHISQ.INV(0.25,B130*2)</f>
        <v>17.239619404759058</v>
      </c>
      <c r="D137" s="2"/>
      <c r="E137" s="37"/>
      <c r="F137" s="37"/>
      <c r="G137" s="38">
        <f>(2*B130*B133)/C137</f>
        <v>37.727879626782048</v>
      </c>
      <c r="H137" s="2"/>
      <c r="I137" s="29"/>
      <c r="J137" s="29"/>
      <c r="K137" s="29"/>
      <c r="L137" s="29"/>
      <c r="M137" s="29"/>
      <c r="N137" s="29"/>
      <c r="O137" s="29"/>
      <c r="P137" s="2"/>
      <c r="Q137" s="9"/>
      <c r="R137" s="30"/>
      <c r="S137" s="30"/>
      <c r="T137" s="30"/>
    </row>
    <row r="138" spans="1:20" x14ac:dyDescent="0.25">
      <c r="A138" s="37"/>
      <c r="B138" s="37"/>
      <c r="C138" s="36"/>
      <c r="D138" s="2"/>
      <c r="E138" s="37"/>
      <c r="F138" s="37"/>
      <c r="G138" s="38"/>
      <c r="H138" s="2"/>
      <c r="I138" s="2"/>
      <c r="J138" s="2"/>
      <c r="K138" s="2"/>
      <c r="L138" s="2"/>
      <c r="M138" s="2"/>
      <c r="N138" s="2"/>
      <c r="O138" s="2"/>
      <c r="P138" s="2"/>
      <c r="Q138" s="9"/>
      <c r="R138" s="30"/>
      <c r="S138" s="30"/>
      <c r="T138" s="30"/>
    </row>
    <row r="139" spans="1:20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2"/>
      <c r="S139" s="2"/>
      <c r="T139" s="2"/>
    </row>
    <row r="140" spans="1:20" x14ac:dyDescent="0.25">
      <c r="A140" s="2"/>
      <c r="B140" s="2"/>
      <c r="C140" s="6" t="s">
        <v>5</v>
      </c>
      <c r="D140" s="6"/>
      <c r="E140" s="6"/>
      <c r="F140" s="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9"/>
      <c r="R140" s="30" t="s">
        <v>45</v>
      </c>
      <c r="S140" s="30"/>
      <c r="T140" s="30"/>
    </row>
    <row r="141" spans="1:20" x14ac:dyDescent="0.25">
      <c r="A141" s="2"/>
      <c r="B141" s="2"/>
      <c r="C141" s="6">
        <v>115</v>
      </c>
      <c r="D141" s="6">
        <v>10</v>
      </c>
      <c r="E141" s="13">
        <v>0.94</v>
      </c>
      <c r="F141" s="6">
        <f>D141</f>
        <v>10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9"/>
      <c r="R141" s="30"/>
      <c r="S141" s="30"/>
      <c r="T141" s="30"/>
    </row>
    <row r="142" spans="1:20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9"/>
      <c r="R142" s="30"/>
      <c r="S142" s="30"/>
      <c r="T142" s="30"/>
    </row>
    <row r="143" spans="1:20" x14ac:dyDescent="0.25">
      <c r="A143" s="31"/>
      <c r="B143" s="32"/>
      <c r="C143" s="35">
        <f>_xlfn.CHISQ.INV(0.75,C141*2)</f>
        <v>244.08020144784246</v>
      </c>
      <c r="D143" s="2"/>
      <c r="E143" s="37"/>
      <c r="F143" s="37"/>
      <c r="G143" s="38">
        <f>(2*C141*F141)/C143</f>
        <v>9.4231321768696894</v>
      </c>
      <c r="H143" s="2"/>
      <c r="I143" s="2"/>
      <c r="J143" s="2"/>
      <c r="K143" s="2"/>
      <c r="L143" s="2"/>
      <c r="M143" s="2"/>
      <c r="N143" s="2"/>
      <c r="O143" s="2"/>
      <c r="P143" s="2"/>
      <c r="Q143" s="9"/>
      <c r="R143" s="30"/>
      <c r="S143" s="30"/>
      <c r="T143" s="30"/>
    </row>
    <row r="144" spans="1:20" x14ac:dyDescent="0.25">
      <c r="A144" s="33"/>
      <c r="B144" s="34"/>
      <c r="C144" s="36"/>
      <c r="D144" s="2"/>
      <c r="E144" s="37"/>
      <c r="F144" s="37"/>
      <c r="G144" s="38"/>
      <c r="H144" s="2"/>
      <c r="I144" s="2"/>
      <c r="J144" s="2"/>
      <c r="K144" s="2"/>
      <c r="L144" s="2"/>
      <c r="M144" s="2"/>
      <c r="N144" s="2"/>
      <c r="O144" s="2"/>
      <c r="P144" s="2"/>
      <c r="Q144" s="9"/>
      <c r="R144" s="30"/>
      <c r="S144" s="30"/>
      <c r="T144" s="30"/>
    </row>
    <row r="145" spans="1:20" x14ac:dyDescent="0.25">
      <c r="A145" s="37"/>
      <c r="B145" s="37"/>
      <c r="C145" s="35">
        <f>_xlfn.CHISQ.INV(0.25,C141*2)</f>
        <v>215.19357225365442</v>
      </c>
      <c r="D145" s="2"/>
      <c r="E145" s="37"/>
      <c r="F145" s="37"/>
      <c r="G145" s="38">
        <f>(2*C141*F141)/C145</f>
        <v>10.688051580318247</v>
      </c>
      <c r="H145" s="2"/>
      <c r="I145" s="3">
        <f>$F$141-C14</f>
        <v>8.0400360154599468</v>
      </c>
      <c r="J145" s="2" t="s">
        <v>43</v>
      </c>
      <c r="K145" s="3">
        <f>$F$141+C14</f>
        <v>11.959963984540053</v>
      </c>
      <c r="L145" s="2"/>
      <c r="M145" s="2"/>
      <c r="N145" s="2"/>
      <c r="O145" s="2"/>
      <c r="P145" s="2"/>
      <c r="Q145" s="9"/>
      <c r="R145" s="30"/>
      <c r="S145" s="30"/>
      <c r="T145" s="30"/>
    </row>
    <row r="146" spans="1:20" x14ac:dyDescent="0.25">
      <c r="A146" s="37"/>
      <c r="B146" s="37"/>
      <c r="C146" s="36"/>
      <c r="D146" s="2"/>
      <c r="E146" s="37"/>
      <c r="F146" s="37"/>
      <c r="G146" s="38"/>
      <c r="H146" s="2"/>
      <c r="I146" s="2"/>
      <c r="J146" s="3"/>
      <c r="K146" s="3"/>
      <c r="L146" s="2"/>
      <c r="M146" s="2"/>
      <c r="N146" s="2"/>
      <c r="O146" s="2"/>
      <c r="P146" s="2"/>
      <c r="Q146" s="9"/>
      <c r="R146" s="30"/>
      <c r="S146" s="30"/>
      <c r="T146" s="30"/>
    </row>
    <row r="147" spans="1:20" x14ac:dyDescent="0.25">
      <c r="A147" s="2"/>
      <c r="B147" s="2"/>
      <c r="C147" s="2"/>
      <c r="D147" s="2"/>
      <c r="E147" s="2"/>
      <c r="F147" s="2"/>
      <c r="G147" s="3"/>
      <c r="H147" s="2"/>
      <c r="I147" s="28" t="s">
        <v>44</v>
      </c>
      <c r="J147" s="29"/>
      <c r="K147" s="29"/>
      <c r="L147" s="29"/>
      <c r="M147" s="29"/>
      <c r="N147" s="29"/>
      <c r="O147" s="29"/>
      <c r="P147" s="2"/>
      <c r="Q147" s="9"/>
      <c r="R147" s="30"/>
      <c r="S147" s="30"/>
      <c r="T147" s="30"/>
    </row>
    <row r="148" spans="1:20" x14ac:dyDescent="0.25">
      <c r="A148" s="2"/>
      <c r="B148" s="2"/>
      <c r="C148" s="2"/>
      <c r="D148" s="2"/>
      <c r="E148" s="2"/>
      <c r="F148" s="2"/>
      <c r="G148" s="2"/>
      <c r="H148" s="2"/>
      <c r="I148" s="29"/>
      <c r="J148" s="29"/>
      <c r="K148" s="29"/>
      <c r="L148" s="29"/>
      <c r="M148" s="29"/>
      <c r="N148" s="29"/>
      <c r="O148" s="29"/>
      <c r="P148" s="2"/>
      <c r="Q148" s="9"/>
      <c r="R148" s="30"/>
      <c r="S148" s="30"/>
      <c r="T148" s="30"/>
    </row>
    <row r="149" spans="1:20" x14ac:dyDescent="0.25">
      <c r="A149" s="2"/>
      <c r="B149" s="2"/>
      <c r="C149" s="2"/>
      <c r="D149" s="2"/>
      <c r="E149" s="2"/>
      <c r="F149" s="2"/>
      <c r="G149" s="2"/>
      <c r="H149" s="2"/>
      <c r="I149" s="29"/>
      <c r="J149" s="29"/>
      <c r="K149" s="29"/>
      <c r="L149" s="29"/>
      <c r="M149" s="29"/>
      <c r="N149" s="29"/>
      <c r="O149" s="29"/>
      <c r="P149" s="2"/>
      <c r="Q149" s="9"/>
      <c r="R149" s="30"/>
      <c r="S149" s="30"/>
      <c r="T149" s="30"/>
    </row>
    <row r="150" spans="1:20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2"/>
      <c r="S150" s="2"/>
      <c r="T150" s="2"/>
    </row>
    <row r="151" spans="1:20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</sheetData>
  <mergeCells count="191">
    <mergeCell ref="Q2:S39"/>
    <mergeCell ref="A4:B4"/>
    <mergeCell ref="A8:B9"/>
    <mergeCell ref="C8:C9"/>
    <mergeCell ref="A10:B11"/>
    <mergeCell ref="C10:C11"/>
    <mergeCell ref="G16:G17"/>
    <mergeCell ref="H16:H17"/>
    <mergeCell ref="I16:I17"/>
    <mergeCell ref="J16:J17"/>
    <mergeCell ref="K16:L17"/>
    <mergeCell ref="M16:N17"/>
    <mergeCell ref="A18:B18"/>
    <mergeCell ref="G18:G20"/>
    <mergeCell ref="H18:H20"/>
    <mergeCell ref="K18:L18"/>
    <mergeCell ref="M18:N18"/>
    <mergeCell ref="K19:L19"/>
    <mergeCell ref="M19:N19"/>
    <mergeCell ref="K20:L20"/>
    <mergeCell ref="C23:C24"/>
    <mergeCell ref="D23:D24"/>
    <mergeCell ref="K23:L23"/>
    <mergeCell ref="M23:N23"/>
    <mergeCell ref="A26:A27"/>
    <mergeCell ref="B26:B27"/>
    <mergeCell ref="C26:C27"/>
    <mergeCell ref="D26:D27"/>
    <mergeCell ref="M20:N20"/>
    <mergeCell ref="A21:B21"/>
    <mergeCell ref="G21:G23"/>
    <mergeCell ref="H21:H23"/>
    <mergeCell ref="K21:L21"/>
    <mergeCell ref="M21:N21"/>
    <mergeCell ref="K22:L22"/>
    <mergeCell ref="M22:N22"/>
    <mergeCell ref="A23:A24"/>
    <mergeCell ref="B23:B24"/>
    <mergeCell ref="A32:B33"/>
    <mergeCell ref="C32:C33"/>
    <mergeCell ref="D32:D33"/>
    <mergeCell ref="E32:E33"/>
    <mergeCell ref="L32:M32"/>
    <mergeCell ref="N32:O32"/>
    <mergeCell ref="L33:M33"/>
    <mergeCell ref="N33:O33"/>
    <mergeCell ref="L29:M30"/>
    <mergeCell ref="N29:O30"/>
    <mergeCell ref="H31:H33"/>
    <mergeCell ref="I31:I33"/>
    <mergeCell ref="L31:M31"/>
    <mergeCell ref="N31:O31"/>
    <mergeCell ref="A29:B30"/>
    <mergeCell ref="C29:C30"/>
    <mergeCell ref="H29:H30"/>
    <mergeCell ref="I29:I30"/>
    <mergeCell ref="J29:J30"/>
    <mergeCell ref="K29:K30"/>
    <mergeCell ref="L36:M36"/>
    <mergeCell ref="N36:O36"/>
    <mergeCell ref="A38:B39"/>
    <mergeCell ref="C38:C39"/>
    <mergeCell ref="D38:D39"/>
    <mergeCell ref="E38:E39"/>
    <mergeCell ref="H38:O41"/>
    <mergeCell ref="A40:B41"/>
    <mergeCell ref="C40:C41"/>
    <mergeCell ref="D40:D41"/>
    <mergeCell ref="H34:H36"/>
    <mergeCell ref="I34:I36"/>
    <mergeCell ref="L34:M34"/>
    <mergeCell ref="N34:O34"/>
    <mergeCell ref="A35:B36"/>
    <mergeCell ref="C35:C36"/>
    <mergeCell ref="D35:D36"/>
    <mergeCell ref="E35:E36"/>
    <mergeCell ref="L35:M35"/>
    <mergeCell ref="N35:O35"/>
    <mergeCell ref="E40:E41"/>
    <mergeCell ref="A43:A44"/>
    <mergeCell ref="B43:B44"/>
    <mergeCell ref="R43:T55"/>
    <mergeCell ref="G44:G45"/>
    <mergeCell ref="H44:H45"/>
    <mergeCell ref="I44:I45"/>
    <mergeCell ref="J44:J45"/>
    <mergeCell ref="K44:K45"/>
    <mergeCell ref="L44:L45"/>
    <mergeCell ref="M44:N45"/>
    <mergeCell ref="O44:P45"/>
    <mergeCell ref="A45:A46"/>
    <mergeCell ref="B45:B46"/>
    <mergeCell ref="G46:G48"/>
    <mergeCell ref="H46:H48"/>
    <mergeCell ref="I46:I48"/>
    <mergeCell ref="M46:N46"/>
    <mergeCell ref="O46:P46"/>
    <mergeCell ref="M47:N47"/>
    <mergeCell ref="O47:P47"/>
    <mergeCell ref="M48:N48"/>
    <mergeCell ref="O48:P48"/>
    <mergeCell ref="G49:G51"/>
    <mergeCell ref="H49:H51"/>
    <mergeCell ref="I49:I51"/>
    <mergeCell ref="M49:N49"/>
    <mergeCell ref="O49:P49"/>
    <mergeCell ref="M50:N50"/>
    <mergeCell ref="O50:P50"/>
    <mergeCell ref="M51:N51"/>
    <mergeCell ref="O51:P51"/>
    <mergeCell ref="A52:B52"/>
    <mergeCell ref="G53:P54"/>
    <mergeCell ref="A55:B55"/>
    <mergeCell ref="R57:T77"/>
    <mergeCell ref="A58:D58"/>
    <mergeCell ref="A59:A60"/>
    <mergeCell ref="B59:B60"/>
    <mergeCell ref="C59:C60"/>
    <mergeCell ref="H62:J62"/>
    <mergeCell ref="A63:D63"/>
    <mergeCell ref="A64:A65"/>
    <mergeCell ref="B64:B65"/>
    <mergeCell ref="C64:C65"/>
    <mergeCell ref="D64:D65"/>
    <mergeCell ref="F64:J64"/>
    <mergeCell ref="F65:G65"/>
    <mergeCell ref="D59:D60"/>
    <mergeCell ref="A61:A62"/>
    <mergeCell ref="B61:B62"/>
    <mergeCell ref="C61:C62"/>
    <mergeCell ref="D61:D62"/>
    <mergeCell ref="F62:G63"/>
    <mergeCell ref="F71:J71"/>
    <mergeCell ref="F72:G72"/>
    <mergeCell ref="F73:G73"/>
    <mergeCell ref="F74:G74"/>
    <mergeCell ref="F75:G75"/>
    <mergeCell ref="L65:O70"/>
    <mergeCell ref="A66:A67"/>
    <mergeCell ref="B66:B67"/>
    <mergeCell ref="C66:C67"/>
    <mergeCell ref="D66:D67"/>
    <mergeCell ref="F66:G66"/>
    <mergeCell ref="F67:G67"/>
    <mergeCell ref="F68:G68"/>
    <mergeCell ref="R79:T104"/>
    <mergeCell ref="H101:N103"/>
    <mergeCell ref="R106:T116"/>
    <mergeCell ref="J107:P111"/>
    <mergeCell ref="A113:B114"/>
    <mergeCell ref="C113:C114"/>
    <mergeCell ref="E113:G114"/>
    <mergeCell ref="H113:H114"/>
    <mergeCell ref="J113:K115"/>
    <mergeCell ref="H123:H124"/>
    <mergeCell ref="A125:B126"/>
    <mergeCell ref="C125:C126"/>
    <mergeCell ref="E125:G126"/>
    <mergeCell ref="H125:H126"/>
    <mergeCell ref="J125:K127"/>
    <mergeCell ref="L113:L115"/>
    <mergeCell ref="A115:B116"/>
    <mergeCell ref="C115:C116"/>
    <mergeCell ref="E115:G116"/>
    <mergeCell ref="H115:H116"/>
    <mergeCell ref="J119:P123"/>
    <mergeCell ref="A123:B124"/>
    <mergeCell ref="C123:C124"/>
    <mergeCell ref="E123:G124"/>
    <mergeCell ref="L125:L127"/>
    <mergeCell ref="R129:T138"/>
    <mergeCell ref="I133:O137"/>
    <mergeCell ref="A135:B136"/>
    <mergeCell ref="C135:C136"/>
    <mergeCell ref="E135:F136"/>
    <mergeCell ref="G135:G136"/>
    <mergeCell ref="A137:B138"/>
    <mergeCell ref="C137:C138"/>
    <mergeCell ref="E137:F138"/>
    <mergeCell ref="R118:T127"/>
    <mergeCell ref="I147:O149"/>
    <mergeCell ref="G137:G138"/>
    <mergeCell ref="R140:T149"/>
    <mergeCell ref="A143:B144"/>
    <mergeCell ref="C143:C144"/>
    <mergeCell ref="E143:F144"/>
    <mergeCell ref="G143:G144"/>
    <mergeCell ref="A145:B146"/>
    <mergeCell ref="C145:C146"/>
    <mergeCell ref="E145:F146"/>
    <mergeCell ref="G145:G146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I14" sqref="I14"/>
    </sheetView>
  </sheetViews>
  <sheetFormatPr defaultRowHeight="15" x14ac:dyDescent="0.25"/>
  <sheetData>
    <row r="1" spans="1:20" ht="50.25" thickBot="1" x14ac:dyDescent="0.3">
      <c r="A1" s="17" t="s">
        <v>46</v>
      </c>
      <c r="B1" s="18" t="s">
        <v>47</v>
      </c>
      <c r="C1" s="18" t="s">
        <v>48</v>
      </c>
      <c r="D1" s="19" t="s">
        <v>49</v>
      </c>
      <c r="E1" s="19" t="s">
        <v>50</v>
      </c>
      <c r="F1" s="18" t="s">
        <v>16</v>
      </c>
      <c r="G1" s="18" t="s">
        <v>5</v>
      </c>
      <c r="H1" s="19" t="s">
        <v>50</v>
      </c>
      <c r="I1" s="18" t="s">
        <v>51</v>
      </c>
      <c r="J1" s="19" t="s">
        <v>4</v>
      </c>
      <c r="K1" s="18" t="s">
        <v>2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20" t="s">
        <v>57</v>
      </c>
      <c r="R1" s="18" t="s">
        <v>5</v>
      </c>
      <c r="S1" s="18" t="s">
        <v>15</v>
      </c>
      <c r="T1" s="19" t="s">
        <v>58</v>
      </c>
    </row>
    <row r="2" spans="1:20" ht="17.25" thickBot="1" x14ac:dyDescent="0.3">
      <c r="A2" s="21">
        <v>1</v>
      </c>
      <c r="B2" s="22">
        <v>2</v>
      </c>
      <c r="C2" s="22">
        <v>3</v>
      </c>
      <c r="D2" s="22">
        <v>4</v>
      </c>
      <c r="E2" s="22">
        <v>5</v>
      </c>
      <c r="F2" s="22">
        <v>6</v>
      </c>
      <c r="G2" s="22">
        <v>7</v>
      </c>
      <c r="H2" s="22">
        <v>8</v>
      </c>
      <c r="I2" s="22">
        <v>9</v>
      </c>
      <c r="J2" s="22">
        <v>10</v>
      </c>
      <c r="K2" s="22">
        <v>11</v>
      </c>
      <c r="L2" s="22">
        <v>12</v>
      </c>
      <c r="M2" s="22">
        <v>13</v>
      </c>
      <c r="N2" s="22">
        <v>14</v>
      </c>
      <c r="O2" s="22">
        <v>15</v>
      </c>
      <c r="P2" s="22">
        <v>16</v>
      </c>
      <c r="Q2" s="23">
        <v>17</v>
      </c>
      <c r="R2" s="22">
        <v>18</v>
      </c>
      <c r="S2" s="22">
        <v>19</v>
      </c>
      <c r="T2" s="22">
        <v>20</v>
      </c>
    </row>
    <row r="3" spans="1:20" ht="16.5" x14ac:dyDescent="0.25">
      <c r="A3" s="24">
        <v>16</v>
      </c>
      <c r="B3" s="25">
        <v>115</v>
      </c>
      <c r="C3" s="25">
        <v>12</v>
      </c>
      <c r="D3" s="25">
        <v>0.94</v>
      </c>
      <c r="E3" s="25">
        <v>10</v>
      </c>
      <c r="F3" s="25">
        <v>0.39</v>
      </c>
      <c r="G3" s="25">
        <v>50</v>
      </c>
      <c r="H3" s="25">
        <v>0.28000000000000003</v>
      </c>
      <c r="I3" s="25">
        <v>260</v>
      </c>
      <c r="J3" s="25">
        <v>25</v>
      </c>
      <c r="K3" s="26">
        <v>1150</v>
      </c>
      <c r="L3" s="25">
        <v>25</v>
      </c>
      <c r="M3" s="25">
        <v>35</v>
      </c>
      <c r="N3" s="25">
        <v>39</v>
      </c>
      <c r="O3" s="25">
        <v>41</v>
      </c>
      <c r="P3" s="25">
        <v>32</v>
      </c>
      <c r="Q3" s="27">
        <v>34</v>
      </c>
      <c r="R3" s="25">
        <v>35</v>
      </c>
      <c r="S3" s="25">
        <v>11</v>
      </c>
      <c r="T3" s="25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Исходная</vt:lpstr>
      <vt:lpstr>Вариант 16</vt:lpstr>
      <vt:lpstr>Дано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Тунян Эдмон Гарникович</cp:lastModifiedBy>
  <dcterms:created xsi:type="dcterms:W3CDTF">2015-06-05T18:19:34Z</dcterms:created>
  <dcterms:modified xsi:type="dcterms:W3CDTF">2021-04-23T03:34:05Z</dcterms:modified>
</cp:coreProperties>
</file>