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HW\ISiT\3_course\OptimizationMethods\KR2\"/>
    </mc:Choice>
  </mc:AlternateContent>
  <xr:revisionPtr revIDLastSave="0" documentId="13_ncr:1_{1C4DF261-D107-46BE-AA48-4BE155FB2CB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1" i="1" l="1"/>
  <c r="E60" i="1" l="1"/>
  <c r="E61" i="1"/>
  <c r="E62" i="1"/>
  <c r="E63" i="1"/>
  <c r="E64" i="1"/>
  <c r="E59" i="1"/>
  <c r="B143" i="1"/>
  <c r="B142" i="1"/>
  <c r="F140" i="1"/>
  <c r="F142" i="1" s="1"/>
  <c r="E140" i="1"/>
  <c r="E142" i="1" s="1"/>
  <c r="D140" i="1"/>
  <c r="D142" i="1" s="1"/>
  <c r="C140" i="1"/>
  <c r="C142" i="1" s="1"/>
  <c r="B140" i="1"/>
  <c r="B129" i="1"/>
  <c r="E111" i="1"/>
  <c r="C112" i="1"/>
  <c r="C111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G94" i="1"/>
  <c r="G93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E107" i="1"/>
  <c r="E105" i="1"/>
  <c r="E102" i="1"/>
  <c r="E98" i="1"/>
  <c r="E93" i="1"/>
  <c r="D107" i="1" l="1"/>
  <c r="D105" i="1"/>
  <c r="D104" i="1"/>
  <c r="D106" i="1" s="1"/>
  <c r="D102" i="1"/>
  <c r="D100" i="1"/>
  <c r="D101" i="1" s="1"/>
  <c r="D99" i="1"/>
  <c r="D98" i="1"/>
  <c r="D95" i="1"/>
  <c r="D96" i="1" s="1"/>
  <c r="D97" i="1" s="1"/>
  <c r="D94" i="1"/>
  <c r="D93" i="1"/>
  <c r="C107" i="1"/>
  <c r="C106" i="1"/>
  <c r="C105" i="1"/>
  <c r="C104" i="1"/>
  <c r="C103" i="1"/>
  <c r="C102" i="1"/>
  <c r="C101" i="1"/>
  <c r="C100" i="1"/>
  <c r="C98" i="1"/>
  <c r="B107" i="1"/>
  <c r="B106" i="1"/>
  <c r="B105" i="1"/>
  <c r="B104" i="1"/>
  <c r="B103" i="1"/>
  <c r="B102" i="1"/>
  <c r="C99" i="1"/>
  <c r="C97" i="1"/>
  <c r="C96" i="1"/>
  <c r="C95" i="1"/>
  <c r="C94" i="1"/>
  <c r="C93" i="1"/>
  <c r="B99" i="1"/>
  <c r="B100" i="1"/>
  <c r="B101" i="1"/>
  <c r="B98" i="1"/>
  <c r="B97" i="1"/>
  <c r="B96" i="1"/>
  <c r="B95" i="1"/>
  <c r="B94" i="1"/>
  <c r="B93" i="1"/>
  <c r="C119" i="1"/>
  <c r="C118" i="1"/>
  <c r="C69" i="1"/>
  <c r="D69" i="1"/>
  <c r="E69" i="1"/>
  <c r="F69" i="1"/>
  <c r="G69" i="1"/>
  <c r="C70" i="1"/>
  <c r="D70" i="1"/>
  <c r="E70" i="1"/>
  <c r="F70" i="1"/>
  <c r="G70" i="1"/>
  <c r="C71" i="1"/>
  <c r="D71" i="1"/>
  <c r="E71" i="1"/>
  <c r="F71" i="1"/>
  <c r="G71" i="1"/>
  <c r="C72" i="1"/>
  <c r="D72" i="1"/>
  <c r="E72" i="1"/>
  <c r="F72" i="1"/>
  <c r="G72" i="1"/>
  <c r="C73" i="1"/>
  <c r="D73" i="1"/>
  <c r="E73" i="1"/>
  <c r="F73" i="1"/>
  <c r="G73" i="1"/>
  <c r="C74" i="1"/>
  <c r="D74" i="1"/>
  <c r="E74" i="1"/>
  <c r="F74" i="1"/>
  <c r="G74" i="1"/>
  <c r="C75" i="1"/>
  <c r="D75" i="1"/>
  <c r="E75" i="1"/>
  <c r="F75" i="1"/>
  <c r="G75" i="1"/>
  <c r="C76" i="1"/>
  <c r="D76" i="1"/>
  <c r="E76" i="1"/>
  <c r="F76" i="1"/>
  <c r="G76" i="1"/>
  <c r="C77" i="1"/>
  <c r="D77" i="1"/>
  <c r="E77" i="1"/>
  <c r="F77" i="1"/>
  <c r="G77" i="1"/>
  <c r="C78" i="1"/>
  <c r="D78" i="1"/>
  <c r="E78" i="1"/>
  <c r="F78" i="1"/>
  <c r="G78" i="1"/>
  <c r="C79" i="1"/>
  <c r="D79" i="1"/>
  <c r="E79" i="1"/>
  <c r="F79" i="1"/>
  <c r="G79" i="1"/>
  <c r="C80" i="1"/>
  <c r="D80" i="1"/>
  <c r="E80" i="1"/>
  <c r="F80" i="1"/>
  <c r="G80" i="1"/>
  <c r="C81" i="1"/>
  <c r="D81" i="1"/>
  <c r="E81" i="1"/>
  <c r="F81" i="1"/>
  <c r="G81" i="1"/>
  <c r="D68" i="1"/>
  <c r="E68" i="1"/>
  <c r="F68" i="1"/>
  <c r="G68" i="1"/>
  <c r="C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68" i="1"/>
  <c r="B136" i="1"/>
  <c r="G107" i="1"/>
  <c r="D125" i="1"/>
  <c r="G106" i="1"/>
  <c r="G105" i="1"/>
  <c r="E106" i="1"/>
  <c r="G104" i="1"/>
  <c r="G103" i="1"/>
  <c r="D120" i="1"/>
  <c r="G102" i="1"/>
  <c r="E103" i="1"/>
  <c r="E104" i="1" s="1"/>
  <c r="G101" i="1"/>
  <c r="G100" i="1"/>
  <c r="G99" i="1"/>
  <c r="G98" i="1"/>
  <c r="G97" i="1"/>
  <c r="C115" i="1"/>
  <c r="G96" i="1"/>
  <c r="C114" i="1"/>
  <c r="G95" i="1"/>
  <c r="E94" i="1"/>
  <c r="E95" i="1" s="1"/>
  <c r="E96" i="1" s="1"/>
  <c r="H64" i="1"/>
  <c r="G63" i="1"/>
  <c r="G61" i="1"/>
  <c r="G59" i="1"/>
  <c r="H61" i="1"/>
  <c r="H59" i="1" a="1"/>
  <c r="H59" i="1" s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51" i="1"/>
  <c r="B19" i="1"/>
  <c r="A35" i="1" s="1" a="1"/>
  <c r="A35" i="1" s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D103" i="1" l="1"/>
  <c r="A84" i="1" a="1"/>
  <c r="C87" i="1" s="1"/>
  <c r="D111" i="1"/>
  <c r="C128" i="1" s="1"/>
  <c r="B135" i="1" s="1"/>
  <c r="C116" i="1"/>
  <c r="C120" i="1"/>
  <c r="E120" i="1" s="1"/>
  <c r="D131" i="1" s="1"/>
  <c r="E130" i="1" s="1"/>
  <c r="C117" i="1"/>
  <c r="D116" i="1"/>
  <c r="E97" i="1"/>
  <c r="C113" i="1"/>
  <c r="E99" i="1"/>
  <c r="E100" i="1" s="1"/>
  <c r="C65" i="1"/>
  <c r="D37" i="1"/>
  <c r="I40" i="1"/>
  <c r="C37" i="1"/>
  <c r="F39" i="1"/>
  <c r="B37" i="1"/>
  <c r="G40" i="1"/>
  <c r="M35" i="1"/>
  <c r="F40" i="1"/>
  <c r="N36" i="1"/>
  <c r="E40" i="1"/>
  <c r="M36" i="1"/>
  <c r="D35" i="1"/>
  <c r="J40" i="1"/>
  <c r="F38" i="1"/>
  <c r="E38" i="1"/>
  <c r="D38" i="1"/>
  <c r="C38" i="1"/>
  <c r="B38" i="1"/>
  <c r="L35" i="1"/>
  <c r="C39" i="1"/>
  <c r="A38" i="1"/>
  <c r="K35" i="1"/>
  <c r="D40" i="1"/>
  <c r="B39" i="1"/>
  <c r="N37" i="1"/>
  <c r="L36" i="1"/>
  <c r="J35" i="1"/>
  <c r="C40" i="1"/>
  <c r="A39" i="1"/>
  <c r="M37" i="1"/>
  <c r="K36" i="1"/>
  <c r="I35" i="1"/>
  <c r="B40" i="1"/>
  <c r="N38" i="1"/>
  <c r="L37" i="1"/>
  <c r="J36" i="1"/>
  <c r="H35" i="1"/>
  <c r="A40" i="1"/>
  <c r="M38" i="1"/>
  <c r="K37" i="1"/>
  <c r="I36" i="1"/>
  <c r="G35" i="1"/>
  <c r="N39" i="1"/>
  <c r="L38" i="1"/>
  <c r="J37" i="1"/>
  <c r="H36" i="1"/>
  <c r="F35" i="1"/>
  <c r="M39" i="1"/>
  <c r="K38" i="1"/>
  <c r="I37" i="1"/>
  <c r="G36" i="1"/>
  <c r="E35" i="1"/>
  <c r="N40" i="1"/>
  <c r="L39" i="1"/>
  <c r="J38" i="1"/>
  <c r="H37" i="1"/>
  <c r="F36" i="1"/>
  <c r="M40" i="1"/>
  <c r="K39" i="1"/>
  <c r="I38" i="1"/>
  <c r="G37" i="1"/>
  <c r="E36" i="1"/>
  <c r="C35" i="1"/>
  <c r="B36" i="1"/>
  <c r="A36" i="1"/>
  <c r="H40" i="1"/>
  <c r="N35" i="1"/>
  <c r="A37" i="1"/>
  <c r="D39" i="1"/>
  <c r="L40" i="1"/>
  <c r="J39" i="1"/>
  <c r="H38" i="1"/>
  <c r="F37" i="1"/>
  <c r="D36" i="1"/>
  <c r="B35" i="1"/>
  <c r="A43" i="1" s="1" a="1"/>
  <c r="H39" i="1"/>
  <c r="G39" i="1"/>
  <c r="E39" i="1"/>
  <c r="K40" i="1"/>
  <c r="I39" i="1"/>
  <c r="G38" i="1"/>
  <c r="E37" i="1"/>
  <c r="C36" i="1"/>
  <c r="D112" i="1" l="1"/>
  <c r="E112" i="1" s="1"/>
  <c r="B130" i="1" s="1"/>
  <c r="D128" i="1" s="1"/>
  <c r="C135" i="1" s="1"/>
  <c r="E116" i="1"/>
  <c r="C130" i="1" s="1"/>
  <c r="D129" i="1" s="1"/>
  <c r="A89" i="1"/>
  <c r="B84" i="1"/>
  <c r="D90" i="1"/>
  <c r="A85" i="1"/>
  <c r="B85" i="1"/>
  <c r="C88" i="1"/>
  <c r="B88" i="1"/>
  <c r="G87" i="1"/>
  <c r="D86" i="1"/>
  <c r="D88" i="1"/>
  <c r="G84" i="1"/>
  <c r="F87" i="1"/>
  <c r="D85" i="1"/>
  <c r="A84" i="1"/>
  <c r="F85" i="1"/>
  <c r="B87" i="1"/>
  <c r="E89" i="1"/>
  <c r="E85" i="1"/>
  <c r="F84" i="1"/>
  <c r="G90" i="1"/>
  <c r="D89" i="1"/>
  <c r="C90" i="1"/>
  <c r="A88" i="1"/>
  <c r="G86" i="1"/>
  <c r="E84" i="1"/>
  <c r="C86" i="1"/>
  <c r="F90" i="1"/>
  <c r="E87" i="1"/>
  <c r="C89" i="1"/>
  <c r="A87" i="1"/>
  <c r="B86" i="1"/>
  <c r="G85" i="1"/>
  <c r="F86" i="1"/>
  <c r="G88" i="1"/>
  <c r="D84" i="1"/>
  <c r="C85" i="1"/>
  <c r="D87" i="1"/>
  <c r="E90" i="1"/>
  <c r="G89" i="1"/>
  <c r="A86" i="1"/>
  <c r="B89" i="1"/>
  <c r="F89" i="1"/>
  <c r="B90" i="1"/>
  <c r="A90" i="1"/>
  <c r="F88" i="1"/>
  <c r="E88" i="1"/>
  <c r="C84" i="1"/>
  <c r="E86" i="1"/>
  <c r="C122" i="1"/>
  <c r="D121" i="1"/>
  <c r="D122" i="1"/>
  <c r="E101" i="1"/>
  <c r="D123" i="1"/>
  <c r="D124" i="1"/>
  <c r="C121" i="1"/>
  <c r="E121" i="1" s="1"/>
  <c r="D132" i="1" s="1"/>
  <c r="F130" i="1" s="1"/>
  <c r="D117" i="1"/>
  <c r="E117" i="1" s="1"/>
  <c r="C131" i="1" s="1"/>
  <c r="E129" i="1" s="1"/>
  <c r="B43" i="1"/>
  <c r="A48" i="1"/>
  <c r="B46" i="1"/>
  <c r="A45" i="1"/>
  <c r="E45" i="1"/>
  <c r="E47" i="1"/>
  <c r="E44" i="1"/>
  <c r="D44" i="1"/>
  <c r="B47" i="1"/>
  <c r="A47" i="1"/>
  <c r="B44" i="1"/>
  <c r="F43" i="1"/>
  <c r="F48" i="1"/>
  <c r="F45" i="1"/>
  <c r="D47" i="1"/>
  <c r="D45" i="1"/>
  <c r="C48" i="1"/>
  <c r="F46" i="1"/>
  <c r="D46" i="1"/>
  <c r="A46" i="1"/>
  <c r="A43" i="1"/>
  <c r="C47" i="1"/>
  <c r="B45" i="1"/>
  <c r="C46" i="1"/>
  <c r="F44" i="1"/>
  <c r="B48" i="1"/>
  <c r="C45" i="1"/>
  <c r="C44" i="1"/>
  <c r="A44" i="1"/>
  <c r="E48" i="1"/>
  <c r="E43" i="1"/>
  <c r="C43" i="1"/>
  <c r="F47" i="1"/>
  <c r="D48" i="1"/>
  <c r="E46" i="1"/>
  <c r="D43" i="1"/>
  <c r="D119" i="1" l="1"/>
  <c r="E119" i="1" s="1"/>
  <c r="C133" i="1" s="1"/>
  <c r="G129" i="1" s="1"/>
  <c r="D118" i="1"/>
  <c r="E118" i="1" s="1"/>
  <c r="C132" i="1" s="1"/>
  <c r="F129" i="1" s="1"/>
  <c r="C123" i="1"/>
  <c r="E123" i="1" s="1"/>
  <c r="E132" i="1" s="1"/>
  <c r="F131" i="1" s="1"/>
  <c r="E122" i="1"/>
  <c r="D133" i="1" s="1"/>
  <c r="G130" i="1" s="1"/>
  <c r="C124" i="1"/>
  <c r="E124" i="1" s="1"/>
  <c r="E133" i="1" s="1"/>
  <c r="G131" i="1" s="1"/>
  <c r="H43" i="1" a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9" i="1"/>
  <c r="D113" i="1" l="1"/>
  <c r="E113" i="1" s="1"/>
  <c r="B131" i="1" s="1"/>
  <c r="E128" i="1" s="1"/>
  <c r="D135" i="1" s="1"/>
  <c r="D114" i="1"/>
  <c r="E114" i="1" s="1"/>
  <c r="B132" i="1" s="1"/>
  <c r="F128" i="1" s="1"/>
  <c r="E135" i="1" s="1"/>
  <c r="D115" i="1"/>
  <c r="E115" i="1" s="1"/>
  <c r="B133" i="1" s="1"/>
  <c r="G128" i="1" s="1"/>
  <c r="F135" i="1" s="1"/>
  <c r="C125" i="1"/>
  <c r="E125" i="1" s="1"/>
  <c r="F133" i="1" s="1"/>
  <c r="G132" i="1" s="1"/>
  <c r="E51" i="1" a="1"/>
  <c r="K45" i="1"/>
  <c r="J47" i="1"/>
  <c r="K43" i="1"/>
  <c r="L44" i="1"/>
  <c r="L48" i="1"/>
  <c r="I47" i="1"/>
  <c r="H46" i="1"/>
  <c r="M46" i="1"/>
  <c r="J48" i="1"/>
  <c r="L46" i="1"/>
  <c r="H43" i="1"/>
  <c r="K46" i="1"/>
  <c r="J46" i="1"/>
  <c r="K47" i="1"/>
  <c r="K44" i="1"/>
  <c r="J43" i="1"/>
  <c r="M45" i="1"/>
  <c r="I44" i="1"/>
  <c r="L45" i="1"/>
  <c r="J45" i="1"/>
  <c r="L43" i="1"/>
  <c r="H47" i="1"/>
  <c r="K48" i="1"/>
  <c r="J44" i="1"/>
  <c r="I43" i="1"/>
  <c r="I48" i="1"/>
  <c r="H48" i="1"/>
  <c r="H44" i="1"/>
  <c r="M47" i="1"/>
  <c r="M43" i="1"/>
  <c r="L47" i="1"/>
  <c r="H45" i="1"/>
  <c r="I45" i="1"/>
  <c r="M48" i="1"/>
  <c r="I46" i="1"/>
  <c r="M44" i="1"/>
  <c r="G51" i="1" l="1" a="1"/>
  <c r="E51" i="1"/>
  <c r="E53" i="1"/>
  <c r="E55" i="1"/>
  <c r="E52" i="1"/>
  <c r="E54" i="1"/>
  <c r="E56" i="1"/>
  <c r="G52" i="1" l="1"/>
  <c r="G51" i="1"/>
  <c r="G54" i="1"/>
  <c r="G56" i="1"/>
  <c r="G55" i="1"/>
  <c r="G53" i="1"/>
</calcChain>
</file>

<file path=xl/sharedStrings.xml><?xml version="1.0" encoding="utf-8"?>
<sst xmlns="http://schemas.openxmlformats.org/spreadsheetml/2006/main" count="92" uniqueCount="83">
  <si>
    <t>Вариант 15</t>
  </si>
  <si>
    <t>суммарный фонд заработной платы занятых в экономике за год, млрд руб, у</t>
  </si>
  <si>
    <t>численность безработных, тыс. чел.; х1</t>
  </si>
  <si>
    <t>заявленная потребность в рабочей силе, тыс. чел.; х2</t>
  </si>
  <si>
    <t>прирост населения за счет миграции за год, тыс. чел., х3</t>
  </si>
  <si>
    <t>инвестиции в основной капитал за год, млрд руб., х4</t>
  </si>
  <si>
    <t>среднегодовая стоимость основных фондов в экономике, млрд руб,х5</t>
  </si>
  <si>
    <t>Матрица X</t>
  </si>
  <si>
    <t>Матрица 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</si>
  <si>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</si>
  <si>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</si>
  <si>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</si>
  <si>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</si>
  <si>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</si>
  <si>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</si>
  <si>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</si>
  <si>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</si>
  <si>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</si>
  <si>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</si>
  <si>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</si>
  <si>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</si>
  <si>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</si>
  <si>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</si>
  <si>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</si>
  <si>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</si>
  <si>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</si>
  <si>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</si>
  <si>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</si>
  <si>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</si>
  <si>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</si>
  <si>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</si>
  <si>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</si>
  <si>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</si>
  <si>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</si>
  <si>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</si>
  <si>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</si>
  <si>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</si>
  <si>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</si>
  <si>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Вектор оценок коэффициентов регрессии k</t>
  </si>
  <si>
    <t xml:space="preserve">Обратная матрица  </t>
  </si>
  <si>
    <t xml:space="preserve">Перемножение матриц </t>
  </si>
  <si>
    <t xml:space="preserve">Транспонированная матрица </t>
  </si>
  <si>
    <t>Средняя ошибка аппроксимации</t>
  </si>
  <si>
    <t>t табл.</t>
  </si>
  <si>
    <t>Y(x)</t>
  </si>
  <si>
    <t>Y-Y(x)</t>
  </si>
  <si>
    <t>A</t>
  </si>
  <si>
    <t>F факт</t>
  </si>
  <si>
    <t>F табл.</t>
  </si>
  <si>
    <t>Сумма первых</t>
  </si>
  <si>
    <t>Среднее первых</t>
  </si>
  <si>
    <t>Сумма вторых</t>
  </si>
  <si>
    <t>Среднее вторых</t>
  </si>
  <si>
    <t>Сумма произведения</t>
  </si>
  <si>
    <t>Среднее произведения</t>
  </si>
  <si>
    <t>rxy</t>
  </si>
  <si>
    <t>x1 y</t>
  </si>
  <si>
    <t>x2 y</t>
  </si>
  <si>
    <t>x3 y</t>
  </si>
  <si>
    <t>x4 y</t>
  </si>
  <si>
    <t>x5 y</t>
  </si>
  <si>
    <t>x2 x1</t>
  </si>
  <si>
    <t>x3 x1</t>
  </si>
  <si>
    <t>x4 x1</t>
  </si>
  <si>
    <t>x5 x1</t>
  </si>
  <si>
    <t>x3 x2</t>
  </si>
  <si>
    <t>x4 x2</t>
  </si>
  <si>
    <t>x5 x2</t>
  </si>
  <si>
    <t>x4 x3</t>
  </si>
  <si>
    <t>x5 x3</t>
  </si>
  <si>
    <t>x5 x4</t>
  </si>
  <si>
    <t>y</t>
  </si>
  <si>
    <t>x1</t>
  </si>
  <si>
    <t>x2</t>
  </si>
  <si>
    <t>x3</t>
  </si>
  <si>
    <t>x4</t>
  </si>
  <si>
    <t>x5</t>
  </si>
  <si>
    <r>
      <t>t</t>
    </r>
    <r>
      <rPr>
        <b/>
        <sz val="9"/>
        <color theme="0"/>
        <rFont val="Calibri"/>
        <family val="2"/>
        <charset val="204"/>
        <scheme val="minor"/>
      </rPr>
      <t>табл</t>
    </r>
  </si>
  <si>
    <r>
      <t>t</t>
    </r>
    <r>
      <rPr>
        <b/>
        <sz val="9"/>
        <color theme="0"/>
        <rFont val="Calibri"/>
        <family val="2"/>
        <charset val="204"/>
        <scheme val="minor"/>
      </rPr>
      <t>факт</t>
    </r>
  </si>
  <si>
    <t>Максимальные значения факторов</t>
  </si>
  <si>
    <t>95% от максимальных</t>
  </si>
  <si>
    <t>Значение результата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</si>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</sst>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0" fillId="4" borderId="1" xfId="0" applyNumberFormat="1" applyFill="1" applyBorder="1"/>
    <xf numFmtId="0" fontId="5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2" fontId="3" fillId="0" borderId="0" xfId="0" applyNumberFormat="1" applyFont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0" fillId="4" borderId="7" xfId="0" applyNumberForma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/>
    </xf>
    <xf numFmtId="9" fontId="3" fillId="4" borderId="8" xfId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9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2" fontId="7" fillId="6" borderId="6" xfId="0" applyNumberFormat="1" applyFont="1" applyFill="1" applyBorder="1" applyAlignment="1">
      <alignment horizontal="center"/>
    </xf>
    <xf numFmtId="2" fontId="6" fillId="6" borderId="6" xfId="0" applyNumberFormat="1" applyFont="1" applyFill="1" applyBorder="1" applyAlignment="1">
      <alignment horizontal="center"/>
    </xf>
    <xf numFmtId="2" fontId="7" fillId="6" borderId="11" xfId="0" applyNumberFormat="1" applyFont="1" applyFill="1" applyBorder="1" applyAlignment="1">
      <alignment horizontal="center"/>
    </xf>
    <xf numFmtId="2" fontId="7" fillId="6" borderId="12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781050</xdr:colOff>
      <xdr:row>41</xdr:row>
      <xdr:rowOff>4762</xdr:rowOff>
    </xdr:from>
    <xdr:ext cx="668773" cy="228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850131-AE82-410A-BBF6-72A6264AB7B0}"/>
                </a:ext>
              </a:extLst>
            </xdr:cNvPr>
            <xdr:cNvSpPr txBox="1"/>
          </xdr:nvSpPr>
          <xdr:spPr>
            <a:xfrm>
              <a:off x="9639300" y="8739187"/>
              <a:ext cx="668773" cy="228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ru-RU" sz="11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sz="11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  <m:t>𝑿</m:t>
                                </m:r>
                              </m:e>
                              <m:sup>
                                <m:r>
                                  <a:rPr lang="ru-RU" sz="11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  <m:t>𝑻</m:t>
                                </m:r>
                              </m:sup>
                            </m:sSup>
                            <m:r>
                              <a:rPr lang="ru-RU" sz="1100" b="1" i="0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ru-RU" sz="11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</m:d>
                      </m:e>
                      <m:sup>
                        <m:r>
                          <a:rPr lang="ru-RU" sz="1100" b="1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b="1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850131-AE82-410A-BBF6-72A6264AB7B0}"/>
                </a:ext>
              </a:extLst>
            </xdr:cNvPr>
            <xdr:cNvSpPr txBox="1"/>
          </xdr:nvSpPr>
          <xdr:spPr>
            <a:xfrm>
              <a:off x="9639300" y="8739187"/>
              <a:ext cx="668773" cy="228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(𝑿^𝑻⋅𝑿)^(−𝟏)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447675</xdr:colOff>
      <xdr:row>41</xdr:row>
      <xdr:rowOff>33337</xdr:rowOff>
    </xdr:from>
    <xdr:ext cx="526426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A5C6E0-164B-4219-857F-6174AE6F7533}"/>
                </a:ext>
              </a:extLst>
            </xdr:cNvPr>
            <xdr:cNvSpPr txBox="1"/>
          </xdr:nvSpPr>
          <xdr:spPr>
            <a:xfrm>
              <a:off x="1752600" y="8767762"/>
              <a:ext cx="526426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ru-RU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𝑿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sup>
                        </m:sSup>
                        <m:r>
                          <a:rPr lang="ru-RU" sz="1100" b="1" i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ru-RU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</m:d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A5C6E0-164B-4219-857F-6174AE6F7533}"/>
                </a:ext>
              </a:extLst>
            </xdr:cNvPr>
            <xdr:cNvSpPr txBox="1"/>
          </xdr:nvSpPr>
          <xdr:spPr>
            <a:xfrm>
              <a:off x="1752600" y="8767762"/>
              <a:ext cx="526426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(𝑿^𝑻⋅𝑿)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533400</xdr:colOff>
      <xdr:row>49</xdr:row>
      <xdr:rowOff>376237</xdr:rowOff>
    </xdr:from>
    <xdr:ext cx="518283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35A787F-84FD-481B-8042-C62FB14F3186}"/>
                </a:ext>
              </a:extLst>
            </xdr:cNvPr>
            <xdr:cNvSpPr txBox="1"/>
          </xdr:nvSpPr>
          <xdr:spPr>
            <a:xfrm>
              <a:off x="533400" y="10663237"/>
              <a:ext cx="518283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ru-RU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𝑿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sup>
                        </m:sSup>
                        <m:r>
                          <a:rPr lang="ru-RU" sz="1100" b="1" i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en-US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𝒀</m:t>
                        </m:r>
                      </m:e>
                    </m:d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35A787F-84FD-481B-8042-C62FB14F3186}"/>
                </a:ext>
              </a:extLst>
            </xdr:cNvPr>
            <xdr:cNvSpPr txBox="1"/>
          </xdr:nvSpPr>
          <xdr:spPr>
            <a:xfrm>
              <a:off x="533400" y="10663237"/>
              <a:ext cx="518283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(𝑿^𝑻⋅</a:t>
              </a:r>
              <a:r>
                <a:rPr lang="en-US" sz="11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𝒀</a:t>
              </a:r>
              <a:r>
                <a:rPr lang="ru-RU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914400</xdr:colOff>
      <xdr:row>33</xdr:row>
      <xdr:rowOff>23812</xdr:rowOff>
    </xdr:from>
    <xdr:ext cx="19954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AE82F04-73A4-4E4E-8798-493BABB73EBA}"/>
                </a:ext>
              </a:extLst>
            </xdr:cNvPr>
            <xdr:cNvSpPr txBox="1"/>
          </xdr:nvSpPr>
          <xdr:spPr>
            <a:xfrm>
              <a:off x="2219325" y="7234237"/>
              <a:ext cx="19954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ru-RU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  <m:sup>
                        <m:r>
                          <a:rPr lang="ru-RU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AE82F04-73A4-4E4E-8798-493BABB73EBA}"/>
                </a:ext>
              </a:extLst>
            </xdr:cNvPr>
            <xdr:cNvSpPr txBox="1"/>
          </xdr:nvSpPr>
          <xdr:spPr>
            <a:xfrm>
              <a:off x="2219325" y="7234237"/>
              <a:ext cx="19954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𝑿^𝑻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485775</xdr:colOff>
      <xdr:row>59</xdr:row>
      <xdr:rowOff>4762</xdr:rowOff>
    </xdr:from>
    <xdr:ext cx="179344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DD28116-869A-487B-B9F8-E6B748F1A81B}"/>
                </a:ext>
              </a:extLst>
            </xdr:cNvPr>
            <xdr:cNvSpPr txBox="1"/>
          </xdr:nvSpPr>
          <xdr:spPr>
            <a:xfrm>
              <a:off x="8639175" y="12711112"/>
              <a:ext cx="1793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𝑺</m:t>
                        </m:r>
                      </m:e>
                      <m:sup>
                        <m:r>
                          <a:rPr lang="ru-RU" sz="1100" b="1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DD28116-869A-487B-B9F8-E6B748F1A81B}"/>
                </a:ext>
              </a:extLst>
            </xdr:cNvPr>
            <xdr:cNvSpPr txBox="1"/>
          </xdr:nvSpPr>
          <xdr:spPr>
            <a:xfrm>
              <a:off x="8639175" y="12711112"/>
              <a:ext cx="1793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𝑺^𝟐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485775</xdr:colOff>
      <xdr:row>57</xdr:row>
      <xdr:rowOff>14287</xdr:rowOff>
    </xdr:from>
    <xdr:ext cx="256802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9A5E681-8B0D-4A89-8285-979CFE70FC70}"/>
                </a:ext>
              </a:extLst>
            </xdr:cNvPr>
            <xdr:cNvSpPr txBox="1"/>
          </xdr:nvSpPr>
          <xdr:spPr>
            <a:xfrm>
              <a:off x="8639175" y="12339637"/>
              <a:ext cx="256802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𝑺𝒆</m:t>
                        </m:r>
                      </m:e>
                      <m:sup>
                        <m:r>
                          <a:rPr lang="ru-RU" sz="1100" b="1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9A5E681-8B0D-4A89-8285-979CFE70FC70}"/>
                </a:ext>
              </a:extLst>
            </xdr:cNvPr>
            <xdr:cNvSpPr txBox="1"/>
          </xdr:nvSpPr>
          <xdr:spPr>
            <a:xfrm>
              <a:off x="8639175" y="12339637"/>
              <a:ext cx="256802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𝑺𝒆</a:t>
              </a:r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〗^𝟐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571500</xdr:colOff>
      <xdr:row>57</xdr:row>
      <xdr:rowOff>4762</xdr:rowOff>
    </xdr:from>
    <xdr:ext cx="1351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8FCEE07-9A66-4CFB-84E3-C914E97AF958}"/>
                </a:ext>
              </a:extLst>
            </xdr:cNvPr>
            <xdr:cNvSpPr txBox="1"/>
          </xdr:nvSpPr>
          <xdr:spPr>
            <a:xfrm>
              <a:off x="5543550" y="12330112"/>
              <a:ext cx="1351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8FCEE07-9A66-4CFB-84E3-C914E97AF958}"/>
                </a:ext>
              </a:extLst>
            </xdr:cNvPr>
            <xdr:cNvSpPr txBox="1"/>
          </xdr:nvSpPr>
          <xdr:spPr>
            <a:xfrm>
              <a:off x="5543550" y="12330112"/>
              <a:ext cx="1351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𝒕_𝒊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504825</xdr:colOff>
      <xdr:row>109</xdr:row>
      <xdr:rowOff>14287</xdr:rowOff>
    </xdr:from>
    <xdr:ext cx="2051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D76C039-53FF-4165-ABC5-94D791C6162A}"/>
                </a:ext>
              </a:extLst>
            </xdr:cNvPr>
            <xdr:cNvSpPr txBox="1"/>
          </xdr:nvSpPr>
          <xdr:spPr>
            <a:xfrm>
              <a:off x="504825" y="22245637"/>
              <a:ext cx="2051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D76C039-53FF-4165-ABC5-94D791C6162A}"/>
                </a:ext>
              </a:extLst>
            </xdr:cNvPr>
            <xdr:cNvSpPr txBox="1"/>
          </xdr:nvSpPr>
          <xdr:spPr>
            <a:xfrm>
              <a:off x="504825" y="22245637"/>
              <a:ext cx="2051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𝑫_𝟏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</xdr:col>
      <xdr:colOff>542925</xdr:colOff>
      <xdr:row>109</xdr:row>
      <xdr:rowOff>4762</xdr:rowOff>
    </xdr:from>
    <xdr:ext cx="2051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EBC7BFF-3888-4E7F-A4B7-D9D0D9D40169}"/>
                </a:ext>
              </a:extLst>
            </xdr:cNvPr>
            <xdr:cNvSpPr txBox="1"/>
          </xdr:nvSpPr>
          <xdr:spPr>
            <a:xfrm>
              <a:off x="1847850" y="22236112"/>
              <a:ext cx="2051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EBC7BFF-3888-4E7F-A4B7-D9D0D9D40169}"/>
                </a:ext>
              </a:extLst>
            </xdr:cNvPr>
            <xdr:cNvSpPr txBox="1"/>
          </xdr:nvSpPr>
          <xdr:spPr>
            <a:xfrm>
              <a:off x="1847850" y="22236112"/>
              <a:ext cx="2051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𝑫_</a:t>
              </a:r>
              <a:r>
                <a:rPr lang="en-US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514350</xdr:colOff>
      <xdr:row>109</xdr:row>
      <xdr:rowOff>14287</xdr:rowOff>
    </xdr:from>
    <xdr:ext cx="1901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D8A8601-ED01-4630-A599-2E3CF0FE26A2}"/>
                </a:ext>
              </a:extLst>
            </xdr:cNvPr>
            <xdr:cNvSpPr txBox="1"/>
          </xdr:nvSpPr>
          <xdr:spPr>
            <a:xfrm>
              <a:off x="4152900" y="22245637"/>
              <a:ext cx="1901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𝒅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D8A8601-ED01-4630-A599-2E3CF0FE26A2}"/>
                </a:ext>
              </a:extLst>
            </xdr:cNvPr>
            <xdr:cNvSpPr txBox="1"/>
          </xdr:nvSpPr>
          <xdr:spPr>
            <a:xfrm>
              <a:off x="4152900" y="22245637"/>
              <a:ext cx="1901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𝒅</a:t>
              </a:r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2</xdr:col>
      <xdr:colOff>533400</xdr:colOff>
      <xdr:row>109</xdr:row>
      <xdr:rowOff>14287</xdr:rowOff>
    </xdr:from>
    <xdr:ext cx="1901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6B3AFC6-D962-4BFB-A8C1-8081CDCE93FA}"/>
                </a:ext>
              </a:extLst>
            </xdr:cNvPr>
            <xdr:cNvSpPr txBox="1"/>
          </xdr:nvSpPr>
          <xdr:spPr>
            <a:xfrm>
              <a:off x="3057525" y="22245637"/>
              <a:ext cx="1901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𝒅</m:t>
                        </m:r>
                      </m:e>
                      <m:sub>
                        <m:r>
                          <a:rPr lang="ru-RU" sz="1100" b="1" i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6B3AFC6-D962-4BFB-A8C1-8081CDCE93FA}"/>
                </a:ext>
              </a:extLst>
            </xdr:cNvPr>
            <xdr:cNvSpPr txBox="1"/>
          </xdr:nvSpPr>
          <xdr:spPr>
            <a:xfrm>
              <a:off x="3057525" y="22245637"/>
              <a:ext cx="1901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𝒅</a:t>
              </a:r>
              <a:r>
                <a:rPr lang="ru-RU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_𝟏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200025</xdr:colOff>
      <xdr:row>82</xdr:row>
      <xdr:rowOff>14287</xdr:rowOff>
    </xdr:from>
    <xdr:ext cx="517834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93539E0-3FA0-4A51-AD31-4F49D6872EA7}"/>
                </a:ext>
              </a:extLst>
            </xdr:cNvPr>
            <xdr:cNvSpPr txBox="1"/>
          </xdr:nvSpPr>
          <xdr:spPr>
            <a:xfrm>
              <a:off x="3952875" y="17102137"/>
              <a:ext cx="517834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ru-RU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𝑨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sup>
                        </m:sSup>
                        <m:r>
                          <a:rPr lang="ru-RU" sz="1100" b="1" i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en-US" sz="11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</m:oMath>
                </m:oMathPara>
              </a14:m>
              <a:endParaRPr lang="ru-RU" sz="1100" b="1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93539E0-3FA0-4A51-AD31-4F49D6872EA7}"/>
                </a:ext>
              </a:extLst>
            </xdr:cNvPr>
            <xdr:cNvSpPr txBox="1"/>
          </xdr:nvSpPr>
          <xdr:spPr>
            <a:xfrm>
              <a:off x="3952875" y="17102137"/>
              <a:ext cx="517834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𝑨</a:t>
              </a:r>
              <a:r>
                <a:rPr lang="ru-RU" sz="11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^𝑻⋅</a:t>
              </a:r>
              <a:r>
                <a:rPr lang="en-US" sz="11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𝑨)</a:t>
              </a:r>
              <a:endParaRPr lang="ru-RU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topLeftCell="A86" workbookViewId="0">
      <selection activeCell="C138" sqref="C138"/>
    </sheetView>
  </sheetViews>
  <sheetFormatPr defaultRowHeight="15" x14ac:dyDescent="0.25"/>
  <cols>
    <col min="1" max="1" width="21.28515625" customWidth="1"/>
    <col min="2" max="2" width="18.28515625" bestFit="1" customWidth="1"/>
    <col min="3" max="3" width="16.7109375" bestFit="1" customWidth="1"/>
    <col min="4" max="4" width="17.5703125" bestFit="1" customWidth="1"/>
    <col min="5" max="5" width="17.7109375" bestFit="1" customWidth="1"/>
    <col min="6" max="6" width="21.42578125" bestFit="1" customWidth="1"/>
    <col min="7" max="7" width="23.28515625" bestFit="1" customWidth="1"/>
    <col min="8" max="8" width="17.140625" customWidth="1"/>
    <col min="9" max="9" width="26.42578125" bestFit="1" customWidth="1"/>
    <col min="10" max="10" width="17" bestFit="1" customWidth="1"/>
    <col min="11" max="11" width="23.42578125" bestFit="1" customWidth="1"/>
    <col min="12" max="12" width="15.7109375" bestFit="1" customWidth="1"/>
    <col min="13" max="13" width="12.140625" bestFit="1" customWidth="1"/>
    <col min="14" max="14" width="14.85546875" bestFit="1" customWidth="1"/>
    <col min="15" max="15" width="13.140625" bestFit="1" customWidth="1"/>
    <col min="16" max="16" width="14.7109375" bestFit="1" customWidth="1"/>
    <col min="17" max="17" width="14.85546875" bestFit="1" customWidth="1"/>
  </cols>
  <sheetData>
    <row r="1" spans="1:10" x14ac:dyDescent="0.25">
      <c r="A1" s="18" t="s">
        <v>0</v>
      </c>
    </row>
    <row r="2" spans="1:10" ht="83.25" customHeight="1" x14ac:dyDescent="0.2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spans="1:10" x14ac:dyDescent="0.25">
      <c r="A3" s="16">
        <v>26.131238994901796</v>
      </c>
      <c r="B3" s="16">
        <v>20.814887949660754</v>
      </c>
      <c r="C3" s="16">
        <v>10.033310733588369</v>
      </c>
      <c r="D3" s="16">
        <v>4.603406964438661E-2</v>
      </c>
      <c r="E3" s="16">
        <v>8.4380552112554756</v>
      </c>
      <c r="F3" s="16">
        <v>36.024924303094174</v>
      </c>
    </row>
    <row r="4" spans="1:10" x14ac:dyDescent="0.25">
      <c r="A4" s="9">
        <v>36.668028912200896</v>
      </c>
      <c r="B4" s="9">
        <v>31.596578795606568</v>
      </c>
      <c r="C4" s="9">
        <v>12.941529974929015</v>
      </c>
      <c r="D4" s="9">
        <v>2.0534146679356104</v>
      </c>
      <c r="E4" s="9">
        <v>10.282291803325153</v>
      </c>
      <c r="F4" s="9">
        <v>42.550684551956138</v>
      </c>
    </row>
    <row r="5" spans="1:10" x14ac:dyDescent="0.25">
      <c r="A5" s="9">
        <v>21.326462792613388</v>
      </c>
      <c r="B5" s="9">
        <v>1.2332729213560292</v>
      </c>
      <c r="C5" s="9">
        <v>12.16127603213031</v>
      </c>
      <c r="D5" s="9">
        <v>0.99652523632645218</v>
      </c>
      <c r="E5" s="9">
        <v>7.5159369152206343</v>
      </c>
      <c r="F5" s="9">
        <v>30.279417997030926</v>
      </c>
    </row>
    <row r="6" spans="1:10" x14ac:dyDescent="0.25">
      <c r="A6" s="9">
        <v>26.805593549608925</v>
      </c>
      <c r="B6" s="9">
        <v>1.2332729213560292</v>
      </c>
      <c r="C6" s="9">
        <v>11.806615149039983</v>
      </c>
      <c r="D6" s="9">
        <v>0.82628801244309713</v>
      </c>
      <c r="E6" s="9">
        <v>10.424156156561283</v>
      </c>
      <c r="F6" s="9">
        <v>35.953992126476116</v>
      </c>
    </row>
    <row r="7" spans="1:10" x14ac:dyDescent="0.25">
      <c r="A7" s="9">
        <v>17.027452506355353</v>
      </c>
      <c r="B7" s="9">
        <v>8.5392871130166821</v>
      </c>
      <c r="C7" s="9">
        <v>10.529835969914819</v>
      </c>
      <c r="D7" s="9">
        <v>0.36522886442567731</v>
      </c>
      <c r="E7" s="9">
        <v>8.7217839177277305</v>
      </c>
      <c r="F7" s="9">
        <v>30.350350173648991</v>
      </c>
    </row>
    <row r="8" spans="1:10" x14ac:dyDescent="0.25">
      <c r="A8" s="9">
        <v>26.299827633578566</v>
      </c>
      <c r="B8" s="9">
        <v>20.60209141980657</v>
      </c>
      <c r="C8" s="9">
        <v>11.097293382859339</v>
      </c>
      <c r="D8" s="9">
        <v>-0.76968596146335577</v>
      </c>
      <c r="E8" s="9">
        <v>10.21135962670709</v>
      </c>
      <c r="F8" s="9">
        <v>40.068058370323875</v>
      </c>
    </row>
    <row r="9" spans="1:10" x14ac:dyDescent="0.25">
      <c r="A9" s="9">
        <v>32.87478454197322</v>
      </c>
      <c r="B9" s="9">
        <v>2.7271829120542952</v>
      </c>
      <c r="C9" s="9">
        <v>11.73568297242192</v>
      </c>
      <c r="D9" s="9">
        <v>3.7274140361219352</v>
      </c>
      <c r="E9" s="9">
        <v>11.700935335686447</v>
      </c>
      <c r="F9" s="9">
        <v>51.630003159068423</v>
      </c>
    </row>
    <row r="10" spans="1:10" x14ac:dyDescent="0.25">
      <c r="A10" s="9">
        <v>20.230636641214282</v>
      </c>
      <c r="B10" s="9">
        <v>0.38208680193926031</v>
      </c>
      <c r="C10" s="9">
        <v>9.3949211440257869</v>
      </c>
      <c r="D10" s="9">
        <v>1.2164149838424521</v>
      </c>
      <c r="E10" s="9">
        <v>9.9276309202348294</v>
      </c>
      <c r="F10" s="9">
        <v>35.528399066767719</v>
      </c>
    </row>
    <row r="11" spans="1:10" x14ac:dyDescent="0.25">
      <c r="A11" s="9">
        <v>27.985714020346443</v>
      </c>
      <c r="B11" s="9">
        <v>21.807938422313665</v>
      </c>
      <c r="C11" s="9">
        <v>12.374072561984502</v>
      </c>
      <c r="D11" s="9">
        <v>-0.12420315423896817</v>
      </c>
      <c r="E11" s="9">
        <v>12.977714514811607</v>
      </c>
      <c r="F11" s="9">
        <v>40.138990546941933</v>
      </c>
      <c r="I11" t="s">
        <v>9</v>
      </c>
    </row>
    <row r="12" spans="1:10" ht="15.75" thickBot="1" x14ac:dyDescent="0.3">
      <c r="A12" s="9">
        <v>26.637004910932145</v>
      </c>
      <c r="B12" s="9">
        <v>13.579805934618175</v>
      </c>
      <c r="C12" s="9">
        <v>10.104242910206434</v>
      </c>
      <c r="D12" s="9">
        <v>-0.87608422639045236</v>
      </c>
      <c r="E12" s="9">
        <v>12.055596218776769</v>
      </c>
      <c r="F12" s="9">
        <v>38.649414837962581</v>
      </c>
    </row>
    <row r="13" spans="1:10" x14ac:dyDescent="0.25">
      <c r="A13" s="9">
        <v>22.253700305335709</v>
      </c>
      <c r="B13" s="9">
        <v>22.304463658640124</v>
      </c>
      <c r="C13" s="9">
        <v>9.536785497261917</v>
      </c>
      <c r="D13" s="9">
        <v>-1.7130839104836171</v>
      </c>
      <c r="E13" s="9">
        <v>8.2961908580193438</v>
      </c>
      <c r="F13" s="9">
        <v>35.812127773239972</v>
      </c>
      <c r="I13" s="6" t="s">
        <v>10</v>
      </c>
      <c r="J13" s="6"/>
    </row>
    <row r="14" spans="1:10" x14ac:dyDescent="0.25">
      <c r="A14" s="9">
        <v>37.005206189554457</v>
      </c>
      <c r="B14" s="9">
        <v>17.339211295375605</v>
      </c>
      <c r="C14" s="9">
        <v>12.728733445074822</v>
      </c>
      <c r="D14" s="9">
        <v>-7.4550630606323109E-2</v>
      </c>
      <c r="E14" s="9">
        <v>13.545171927756122</v>
      </c>
      <c r="F14" s="9">
        <v>44.891446380352285</v>
      </c>
      <c r="I14" s="3" t="s">
        <v>11</v>
      </c>
      <c r="J14" s="3">
        <v>0.94821889013486715</v>
      </c>
    </row>
    <row r="15" spans="1:10" x14ac:dyDescent="0.25">
      <c r="A15" s="9">
        <v>41.557099433827673</v>
      </c>
      <c r="B15" s="9">
        <v>5.2807412703046168</v>
      </c>
      <c r="C15" s="9">
        <v>13.154326504783212</v>
      </c>
      <c r="D15" s="9">
        <v>-1.1810925858481305</v>
      </c>
      <c r="E15" s="9">
        <v>11.559070982450313</v>
      </c>
      <c r="F15" s="9">
        <v>48.438055211255488</v>
      </c>
      <c r="I15" s="3" t="s">
        <v>12</v>
      </c>
      <c r="J15" s="3">
        <v>0.89911906360859928</v>
      </c>
    </row>
    <row r="16" spans="1:10" x14ac:dyDescent="0.25">
      <c r="A16" s="9">
        <v>39.871213047059832</v>
      </c>
      <c r="B16" s="9">
        <v>11.380908459458178</v>
      </c>
      <c r="C16" s="9">
        <v>16.559070982450315</v>
      </c>
      <c r="D16" s="9">
        <v>1.230601419166065</v>
      </c>
      <c r="E16" s="9">
        <v>16.098730286006443</v>
      </c>
      <c r="F16" s="9">
        <v>50.707884863033563</v>
      </c>
      <c r="I16" s="3" t="s">
        <v>13</v>
      </c>
      <c r="J16" s="3">
        <v>0.8360684783639738</v>
      </c>
    </row>
    <row r="17" spans="1:17" x14ac:dyDescent="0.25">
      <c r="I17" s="3" t="s">
        <v>14</v>
      </c>
      <c r="J17" s="3">
        <v>3.1050222990719907</v>
      </c>
    </row>
    <row r="18" spans="1:17" ht="15.75" thickBot="1" x14ac:dyDescent="0.3">
      <c r="A18" s="15" t="s">
        <v>7</v>
      </c>
      <c r="B18" s="2"/>
      <c r="C18" s="2"/>
      <c r="D18" s="2"/>
      <c r="E18" s="2"/>
      <c r="F18" s="2"/>
      <c r="G18" s="10" t="s">
        <v>8</v>
      </c>
      <c r="I18" s="4" t="s">
        <v>15</v>
      </c>
      <c r="J18" s="4">
        <v>14</v>
      </c>
    </row>
    <row r="19" spans="1:17" x14ac:dyDescent="0.25">
      <c r="A19" s="11">
        <v>1</v>
      </c>
      <c r="B19" s="7">
        <f>B3</f>
        <v>20.814887949660754</v>
      </c>
      <c r="C19" s="7">
        <f t="shared" ref="C19:F19" si="0">C3</f>
        <v>10.033310733588369</v>
      </c>
      <c r="D19" s="7">
        <f t="shared" si="0"/>
        <v>4.603406964438661E-2</v>
      </c>
      <c r="E19" s="7">
        <f t="shared" si="0"/>
        <v>8.4380552112554756</v>
      </c>
      <c r="F19" s="7">
        <f t="shared" si="0"/>
        <v>36.024924303094174</v>
      </c>
      <c r="G19" s="8">
        <f>A3</f>
        <v>26.131238994901796</v>
      </c>
    </row>
    <row r="20" spans="1:17" ht="15.75" thickBot="1" x14ac:dyDescent="0.3">
      <c r="A20" s="11">
        <v>1</v>
      </c>
      <c r="B20" s="7">
        <f t="shared" ref="B20:F20" si="1">B4</f>
        <v>31.596578795606568</v>
      </c>
      <c r="C20" s="7">
        <f t="shared" si="1"/>
        <v>12.941529974929015</v>
      </c>
      <c r="D20" s="7">
        <f t="shared" si="1"/>
        <v>2.0534146679356104</v>
      </c>
      <c r="E20" s="7">
        <f t="shared" si="1"/>
        <v>10.282291803325153</v>
      </c>
      <c r="F20" s="7">
        <f t="shared" si="1"/>
        <v>42.550684551956138</v>
      </c>
      <c r="G20" s="8">
        <f t="shared" ref="G20:G32" si="2">A4</f>
        <v>36.668028912200896</v>
      </c>
      <c r="I20" t="s">
        <v>16</v>
      </c>
    </row>
    <row r="21" spans="1:17" x14ac:dyDescent="0.25">
      <c r="A21" s="11">
        <v>1</v>
      </c>
      <c r="B21" s="7">
        <f t="shared" ref="B21:F21" si="3">B5</f>
        <v>1.2332729213560292</v>
      </c>
      <c r="C21" s="7">
        <f t="shared" si="3"/>
        <v>12.16127603213031</v>
      </c>
      <c r="D21" s="7">
        <f t="shared" si="3"/>
        <v>0.99652523632645218</v>
      </c>
      <c r="E21" s="7">
        <f t="shared" si="3"/>
        <v>7.5159369152206343</v>
      </c>
      <c r="F21" s="7">
        <f t="shared" si="3"/>
        <v>30.279417997030926</v>
      </c>
      <c r="G21" s="8">
        <f t="shared" si="2"/>
        <v>21.326462792613388</v>
      </c>
      <c r="I21" s="5"/>
      <c r="J21" s="5" t="s">
        <v>21</v>
      </c>
      <c r="K21" s="5" t="s">
        <v>22</v>
      </c>
      <c r="L21" s="5" t="s">
        <v>23</v>
      </c>
      <c r="M21" s="5" t="s">
        <v>24</v>
      </c>
      <c r="N21" s="5" t="s">
        <v>25</v>
      </c>
    </row>
    <row r="22" spans="1:17" x14ac:dyDescent="0.25">
      <c r="A22" s="11">
        <v>1</v>
      </c>
      <c r="B22" s="7">
        <f t="shared" ref="B22:F22" si="4">B6</f>
        <v>1.2332729213560292</v>
      </c>
      <c r="C22" s="7">
        <f t="shared" si="4"/>
        <v>11.806615149039983</v>
      </c>
      <c r="D22" s="7">
        <f t="shared" si="4"/>
        <v>0.82628801244309713</v>
      </c>
      <c r="E22" s="7">
        <f t="shared" si="4"/>
        <v>10.424156156561283</v>
      </c>
      <c r="F22" s="7">
        <f t="shared" si="4"/>
        <v>35.953992126476116</v>
      </c>
      <c r="G22" s="8">
        <f t="shared" si="2"/>
        <v>26.805593549608925</v>
      </c>
      <c r="I22" s="3" t="s">
        <v>17</v>
      </c>
      <c r="J22" s="3">
        <v>5</v>
      </c>
      <c r="K22" s="3">
        <v>687.42850241321287</v>
      </c>
      <c r="L22" s="3">
        <v>137.48570048264259</v>
      </c>
      <c r="M22" s="3">
        <v>14.260281012780002</v>
      </c>
      <c r="N22" s="3">
        <v>8.2384041650954848E-4</v>
      </c>
    </row>
    <row r="23" spans="1:17" x14ac:dyDescent="0.25">
      <c r="A23" s="11">
        <v>1</v>
      </c>
      <c r="B23" s="7">
        <f t="shared" ref="B23:F23" si="5">B7</f>
        <v>8.5392871130166821</v>
      </c>
      <c r="C23" s="7">
        <f t="shared" si="5"/>
        <v>10.529835969914819</v>
      </c>
      <c r="D23" s="7">
        <f t="shared" si="5"/>
        <v>0.36522886442567731</v>
      </c>
      <c r="E23" s="7">
        <f t="shared" si="5"/>
        <v>8.7217839177277305</v>
      </c>
      <c r="F23" s="7">
        <f t="shared" si="5"/>
        <v>30.350350173648991</v>
      </c>
      <c r="G23" s="8">
        <f t="shared" si="2"/>
        <v>17.027452506355353</v>
      </c>
      <c r="I23" s="3" t="s">
        <v>18</v>
      </c>
      <c r="J23" s="3">
        <v>8</v>
      </c>
      <c r="K23" s="3">
        <v>77.129307821874477</v>
      </c>
      <c r="L23" s="3">
        <v>9.6411634777343096</v>
      </c>
      <c r="M23" s="3"/>
      <c r="N23" s="3"/>
    </row>
    <row r="24" spans="1:17" ht="15.75" thickBot="1" x14ac:dyDescent="0.3">
      <c r="A24" s="11">
        <v>1</v>
      </c>
      <c r="B24" s="7">
        <f t="shared" ref="B24:F24" si="6">B8</f>
        <v>20.60209141980657</v>
      </c>
      <c r="C24" s="7">
        <f t="shared" si="6"/>
        <v>11.097293382859339</v>
      </c>
      <c r="D24" s="7">
        <f t="shared" si="6"/>
        <v>-0.76968596146335577</v>
      </c>
      <c r="E24" s="7">
        <f t="shared" si="6"/>
        <v>10.21135962670709</v>
      </c>
      <c r="F24" s="7">
        <f t="shared" si="6"/>
        <v>40.068058370323875</v>
      </c>
      <c r="G24" s="8">
        <f t="shared" si="2"/>
        <v>26.299827633578566</v>
      </c>
      <c r="I24" s="4" t="s">
        <v>19</v>
      </c>
      <c r="J24" s="4">
        <v>13</v>
      </c>
      <c r="K24" s="4">
        <v>764.55781023508735</v>
      </c>
      <c r="L24" s="4"/>
      <c r="M24" s="4"/>
      <c r="N24" s="4"/>
    </row>
    <row r="25" spans="1:17" ht="15.75" thickBot="1" x14ac:dyDescent="0.3">
      <c r="A25" s="11">
        <v>1</v>
      </c>
      <c r="B25" s="7">
        <f t="shared" ref="B25:F25" si="7">B9</f>
        <v>2.7271829120542952</v>
      </c>
      <c r="C25" s="7">
        <f t="shared" si="7"/>
        <v>11.73568297242192</v>
      </c>
      <c r="D25" s="7">
        <f t="shared" si="7"/>
        <v>3.7274140361219352</v>
      </c>
      <c r="E25" s="7">
        <f t="shared" si="7"/>
        <v>11.700935335686447</v>
      </c>
      <c r="F25" s="7">
        <f t="shared" si="7"/>
        <v>51.630003159068423</v>
      </c>
      <c r="G25" s="8">
        <f t="shared" si="2"/>
        <v>32.87478454197322</v>
      </c>
    </row>
    <row r="26" spans="1:17" x14ac:dyDescent="0.25">
      <c r="A26" s="11">
        <v>1</v>
      </c>
      <c r="B26" s="7">
        <f t="shared" ref="B26:F26" si="8">B10</f>
        <v>0.38208680193926031</v>
      </c>
      <c r="C26" s="7">
        <f t="shared" si="8"/>
        <v>9.3949211440257869</v>
      </c>
      <c r="D26" s="7">
        <f t="shared" si="8"/>
        <v>1.2164149838424521</v>
      </c>
      <c r="E26" s="7">
        <f t="shared" si="8"/>
        <v>9.9276309202348294</v>
      </c>
      <c r="F26" s="7">
        <f t="shared" si="8"/>
        <v>35.528399066767719</v>
      </c>
      <c r="G26" s="8">
        <f t="shared" si="2"/>
        <v>20.230636641214282</v>
      </c>
      <c r="I26" s="5"/>
      <c r="J26" s="5" t="s">
        <v>26</v>
      </c>
      <c r="K26" s="5" t="s">
        <v>14</v>
      </c>
      <c r="L26" s="5" t="s">
        <v>27</v>
      </c>
      <c r="M26" s="5" t="s">
        <v>28</v>
      </c>
      <c r="N26" s="5" t="s">
        <v>29</v>
      </c>
      <c r="O26" s="5" t="s">
        <v>30</v>
      </c>
      <c r="P26" s="5" t="s">
        <v>31</v>
      </c>
      <c r="Q26" s="5" t="s">
        <v>32</v>
      </c>
    </row>
    <row r="27" spans="1:17" x14ac:dyDescent="0.25">
      <c r="A27" s="11">
        <v>1</v>
      </c>
      <c r="B27" s="7">
        <f t="shared" ref="B27:F27" si="9">B11</f>
        <v>21.807938422313665</v>
      </c>
      <c r="C27" s="7">
        <f t="shared" si="9"/>
        <v>12.374072561984502</v>
      </c>
      <c r="D27" s="7">
        <f t="shared" si="9"/>
        <v>-0.12420315423896817</v>
      </c>
      <c r="E27" s="7">
        <f t="shared" si="9"/>
        <v>12.977714514811607</v>
      </c>
      <c r="F27" s="7">
        <f t="shared" si="9"/>
        <v>40.138990546941933</v>
      </c>
      <c r="G27" s="8">
        <f t="shared" si="2"/>
        <v>27.985714020346443</v>
      </c>
      <c r="I27" s="3" t="s">
        <v>20</v>
      </c>
      <c r="J27" s="3">
        <v>-21.590733273753187</v>
      </c>
      <c r="K27" s="3">
        <v>6.2775287701582831</v>
      </c>
      <c r="L27" s="3">
        <v>-3.4393682712200127</v>
      </c>
      <c r="M27" s="3">
        <v>8.8320247249297264E-3</v>
      </c>
      <c r="N27" s="3">
        <v>-36.066740576601319</v>
      </c>
      <c r="O27" s="3">
        <v>-7.1147259709050577</v>
      </c>
      <c r="P27" s="3">
        <v>-36.066740576601319</v>
      </c>
      <c r="Q27" s="3">
        <v>-7.1147259709050577</v>
      </c>
    </row>
    <row r="28" spans="1:17" x14ac:dyDescent="0.25">
      <c r="A28" s="11">
        <v>1</v>
      </c>
      <c r="B28" s="7">
        <f t="shared" ref="B28:F28" si="10">B12</f>
        <v>13.579805934618175</v>
      </c>
      <c r="C28" s="7">
        <f t="shared" si="10"/>
        <v>10.104242910206434</v>
      </c>
      <c r="D28" s="7">
        <f t="shared" si="10"/>
        <v>-0.87608422639045236</v>
      </c>
      <c r="E28" s="7">
        <f t="shared" si="10"/>
        <v>12.055596218776769</v>
      </c>
      <c r="F28" s="7">
        <f t="shared" si="10"/>
        <v>38.649414837962581</v>
      </c>
      <c r="G28" s="8">
        <f t="shared" si="2"/>
        <v>26.637004910932145</v>
      </c>
      <c r="I28" s="3" t="s">
        <v>33</v>
      </c>
      <c r="J28" s="3">
        <v>7.3098731938904704E-2</v>
      </c>
      <c r="K28" s="3">
        <v>9.2582538348730134E-2</v>
      </c>
      <c r="L28" s="3">
        <v>0.78955203910659821</v>
      </c>
      <c r="M28" s="3">
        <v>0.45255334430052674</v>
      </c>
      <c r="N28" s="3">
        <v>-0.14039698434096537</v>
      </c>
      <c r="O28" s="3">
        <v>0.28659444821877478</v>
      </c>
      <c r="P28" s="3">
        <v>-0.14039698434096537</v>
      </c>
      <c r="Q28" s="3">
        <v>0.28659444821877478</v>
      </c>
    </row>
    <row r="29" spans="1:17" x14ac:dyDescent="0.25">
      <c r="A29" s="11">
        <v>1</v>
      </c>
      <c r="B29" s="7">
        <f t="shared" ref="B29:F29" si="11">B13</f>
        <v>22.304463658640124</v>
      </c>
      <c r="C29" s="7">
        <f t="shared" si="11"/>
        <v>9.536785497261917</v>
      </c>
      <c r="D29" s="7">
        <f t="shared" si="11"/>
        <v>-1.7130839104836171</v>
      </c>
      <c r="E29" s="7">
        <f t="shared" si="11"/>
        <v>8.2961908580193438</v>
      </c>
      <c r="F29" s="7">
        <f t="shared" si="11"/>
        <v>35.812127773239972</v>
      </c>
      <c r="G29" s="8">
        <f t="shared" si="2"/>
        <v>22.253700305335709</v>
      </c>
      <c r="I29" s="3" t="s">
        <v>34</v>
      </c>
      <c r="J29" s="3">
        <v>1.7793137321216124</v>
      </c>
      <c r="K29" s="3">
        <v>0.68475899452247668</v>
      </c>
      <c r="L29" s="3">
        <v>2.598452515928519</v>
      </c>
      <c r="M29" s="3">
        <v>3.1693945524938746E-2</v>
      </c>
      <c r="N29" s="3">
        <v>0.20025665913453361</v>
      </c>
      <c r="O29" s="3">
        <v>3.3583708051086911</v>
      </c>
      <c r="P29" s="3">
        <v>0.20025665913453361</v>
      </c>
      <c r="Q29" s="3">
        <v>3.3583708051086911</v>
      </c>
    </row>
    <row r="30" spans="1:17" x14ac:dyDescent="0.25">
      <c r="A30" s="11">
        <v>1</v>
      </c>
      <c r="B30" s="7">
        <f t="shared" ref="B30:F30" si="12">B14</f>
        <v>17.339211295375605</v>
      </c>
      <c r="C30" s="7">
        <f t="shared" si="12"/>
        <v>12.728733445074822</v>
      </c>
      <c r="D30" s="7">
        <f t="shared" si="12"/>
        <v>-7.4550630606323109E-2</v>
      </c>
      <c r="E30" s="7">
        <f t="shared" si="12"/>
        <v>13.545171927756122</v>
      </c>
      <c r="F30" s="7">
        <f t="shared" si="12"/>
        <v>44.891446380352285</v>
      </c>
      <c r="G30" s="8">
        <f t="shared" si="2"/>
        <v>37.005206189554457</v>
      </c>
      <c r="I30" s="3" t="s">
        <v>35</v>
      </c>
      <c r="J30" s="3">
        <v>-0.84200732126858358</v>
      </c>
      <c r="K30" s="3">
        <v>0.69756422489383807</v>
      </c>
      <c r="L30" s="3">
        <v>-1.2070678099880026</v>
      </c>
      <c r="M30" s="3">
        <v>0.26188209755246628</v>
      </c>
      <c r="N30" s="3">
        <v>-2.4505933084442639</v>
      </c>
      <c r="O30" s="3">
        <v>0.76657866590709667</v>
      </c>
      <c r="P30" s="3">
        <v>-2.4505933084442639</v>
      </c>
      <c r="Q30" s="3">
        <v>0.76657866590709667</v>
      </c>
    </row>
    <row r="31" spans="1:17" x14ac:dyDescent="0.25">
      <c r="A31" s="11">
        <v>1</v>
      </c>
      <c r="B31" s="7">
        <f t="shared" ref="B31:F31" si="13">B15</f>
        <v>5.2807412703046168</v>
      </c>
      <c r="C31" s="7">
        <f t="shared" si="13"/>
        <v>13.154326504783212</v>
      </c>
      <c r="D31" s="7">
        <f t="shared" si="13"/>
        <v>-1.1810925858481305</v>
      </c>
      <c r="E31" s="7">
        <f t="shared" si="13"/>
        <v>11.559070982450313</v>
      </c>
      <c r="F31" s="7">
        <f t="shared" si="13"/>
        <v>48.438055211255488</v>
      </c>
      <c r="G31" s="8">
        <f t="shared" si="2"/>
        <v>41.557099433827673</v>
      </c>
      <c r="I31" s="3" t="s">
        <v>36</v>
      </c>
      <c r="J31" s="3">
        <v>-0.67272285465733084</v>
      </c>
      <c r="K31" s="3">
        <v>0.66840948973026271</v>
      </c>
      <c r="L31" s="3">
        <v>-1.0064531772713292</v>
      </c>
      <c r="M31" s="3">
        <v>0.34366539674378427</v>
      </c>
      <c r="N31" s="3">
        <v>-2.2140779019850241</v>
      </c>
      <c r="O31" s="3">
        <v>0.86863219267036229</v>
      </c>
      <c r="P31" s="3">
        <v>-2.2140779019850241</v>
      </c>
      <c r="Q31" s="3">
        <v>0.86863219267036229</v>
      </c>
    </row>
    <row r="32" spans="1:17" ht="15.75" thickBot="1" x14ac:dyDescent="0.3">
      <c r="A32" s="11">
        <v>1</v>
      </c>
      <c r="B32" s="7">
        <f t="shared" ref="B32:F32" si="14">B16</f>
        <v>11.380908459458178</v>
      </c>
      <c r="C32" s="7">
        <f t="shared" si="14"/>
        <v>16.559070982450315</v>
      </c>
      <c r="D32" s="7">
        <f t="shared" si="14"/>
        <v>1.230601419166065</v>
      </c>
      <c r="E32" s="7">
        <f t="shared" si="14"/>
        <v>16.098730286006443</v>
      </c>
      <c r="F32" s="7">
        <f t="shared" si="14"/>
        <v>50.707884863033563</v>
      </c>
      <c r="G32" s="8">
        <f t="shared" si="2"/>
        <v>39.871213047059832</v>
      </c>
      <c r="I32" s="4" t="s">
        <v>37</v>
      </c>
      <c r="J32" s="4">
        <v>0.90315666916695314</v>
      </c>
      <c r="K32" s="4">
        <v>0.21207290452453387</v>
      </c>
      <c r="L32" s="4">
        <v>4.2587084436450038</v>
      </c>
      <c r="M32" s="4">
        <v>2.7662365023690245E-3</v>
      </c>
      <c r="N32" s="4">
        <v>0.41411567436861951</v>
      </c>
      <c r="O32" s="4">
        <v>1.3921976639652867</v>
      </c>
      <c r="P32" s="4">
        <v>0.41411567436861951</v>
      </c>
      <c r="Q32" s="4">
        <v>1.3921976639652867</v>
      </c>
    </row>
    <row r="34" spans="1:14" x14ac:dyDescent="0.25">
      <c r="A34" s="30" t="s">
        <v>41</v>
      </c>
      <c r="B34" s="3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5">
      <c r="A35" s="14">
        <f t="array" ref="A35:N40">TRANSPOSE(A19:F32)</f>
        <v>1</v>
      </c>
      <c r="B35" s="14">
        <v>1</v>
      </c>
      <c r="C35" s="14">
        <v>1</v>
      </c>
      <c r="D35" s="14">
        <v>1</v>
      </c>
      <c r="E35" s="14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4">
        <v>1</v>
      </c>
      <c r="M35" s="14">
        <v>1</v>
      </c>
      <c r="N35" s="14">
        <v>1</v>
      </c>
    </row>
    <row r="36" spans="1:14" x14ac:dyDescent="0.25">
      <c r="A36" s="14">
        <v>20.814887949660754</v>
      </c>
      <c r="B36" s="14">
        <v>31.596578795606568</v>
      </c>
      <c r="C36" s="14">
        <v>1.2332729213560292</v>
      </c>
      <c r="D36" s="14">
        <v>1.2332729213560292</v>
      </c>
      <c r="E36" s="14">
        <v>8.5392871130166821</v>
      </c>
      <c r="F36" s="14">
        <v>20.60209141980657</v>
      </c>
      <c r="G36" s="14">
        <v>2.7271829120542952</v>
      </c>
      <c r="H36" s="14">
        <v>0.38208680193926031</v>
      </c>
      <c r="I36" s="14">
        <v>21.807938422313665</v>
      </c>
      <c r="J36" s="14">
        <v>13.579805934618175</v>
      </c>
      <c r="K36" s="14">
        <v>22.304463658640124</v>
      </c>
      <c r="L36" s="14">
        <v>17.339211295375605</v>
      </c>
      <c r="M36" s="14">
        <v>5.2807412703046168</v>
      </c>
      <c r="N36" s="14">
        <v>11.380908459458178</v>
      </c>
    </row>
    <row r="37" spans="1:14" x14ac:dyDescent="0.25">
      <c r="A37" s="14">
        <v>10.033310733588369</v>
      </c>
      <c r="B37" s="14">
        <v>12.941529974929015</v>
      </c>
      <c r="C37" s="14">
        <v>12.16127603213031</v>
      </c>
      <c r="D37" s="14">
        <v>11.806615149039983</v>
      </c>
      <c r="E37" s="14">
        <v>10.529835969914819</v>
      </c>
      <c r="F37" s="14">
        <v>11.097293382859339</v>
      </c>
      <c r="G37" s="14">
        <v>11.73568297242192</v>
      </c>
      <c r="H37" s="14">
        <v>9.3949211440257869</v>
      </c>
      <c r="I37" s="14">
        <v>12.374072561984502</v>
      </c>
      <c r="J37" s="14">
        <v>10.104242910206434</v>
      </c>
      <c r="K37" s="14">
        <v>9.536785497261917</v>
      </c>
      <c r="L37" s="14">
        <v>12.728733445074822</v>
      </c>
      <c r="M37" s="14">
        <v>13.154326504783212</v>
      </c>
      <c r="N37" s="14">
        <v>16.559070982450315</v>
      </c>
    </row>
    <row r="38" spans="1:14" x14ac:dyDescent="0.25">
      <c r="A38" s="14">
        <v>4.603406964438661E-2</v>
      </c>
      <c r="B38" s="14">
        <v>2.0534146679356104</v>
      </c>
      <c r="C38" s="14">
        <v>0.99652523632645218</v>
      </c>
      <c r="D38" s="14">
        <v>0.82628801244309713</v>
      </c>
      <c r="E38" s="14">
        <v>0.36522886442567731</v>
      </c>
      <c r="F38" s="14">
        <v>-0.76968596146335577</v>
      </c>
      <c r="G38" s="14">
        <v>3.7274140361219352</v>
      </c>
      <c r="H38" s="14">
        <v>1.2164149838424521</v>
      </c>
      <c r="I38" s="14">
        <v>-0.12420315423896817</v>
      </c>
      <c r="J38" s="14">
        <v>-0.87608422639045236</v>
      </c>
      <c r="K38" s="14">
        <v>-1.7130839104836171</v>
      </c>
      <c r="L38" s="14">
        <v>-7.4550630606323109E-2</v>
      </c>
      <c r="M38" s="14">
        <v>-1.1810925858481305</v>
      </c>
      <c r="N38" s="14">
        <v>1.230601419166065</v>
      </c>
    </row>
    <row r="39" spans="1:14" x14ac:dyDescent="0.25">
      <c r="A39" s="14">
        <v>8.4380552112554756</v>
      </c>
      <c r="B39" s="14">
        <v>10.282291803325153</v>
      </c>
      <c r="C39" s="14">
        <v>7.5159369152206343</v>
      </c>
      <c r="D39" s="14">
        <v>10.424156156561283</v>
      </c>
      <c r="E39" s="14">
        <v>8.7217839177277305</v>
      </c>
      <c r="F39" s="14">
        <v>10.21135962670709</v>
      </c>
      <c r="G39" s="14">
        <v>11.700935335686447</v>
      </c>
      <c r="H39" s="14">
        <v>9.9276309202348294</v>
      </c>
      <c r="I39" s="14">
        <v>12.977714514811607</v>
      </c>
      <c r="J39" s="14">
        <v>12.055596218776769</v>
      </c>
      <c r="K39" s="14">
        <v>8.2961908580193438</v>
      </c>
      <c r="L39" s="14">
        <v>13.545171927756122</v>
      </c>
      <c r="M39" s="14">
        <v>11.559070982450313</v>
      </c>
      <c r="N39" s="14">
        <v>16.098730286006443</v>
      </c>
    </row>
    <row r="40" spans="1:14" x14ac:dyDescent="0.25">
      <c r="A40" s="14">
        <v>36.024924303094174</v>
      </c>
      <c r="B40" s="14">
        <v>42.550684551956138</v>
      </c>
      <c r="C40" s="14">
        <v>30.279417997030926</v>
      </c>
      <c r="D40" s="14">
        <v>35.953992126476116</v>
      </c>
      <c r="E40" s="14">
        <v>30.350350173648991</v>
      </c>
      <c r="F40" s="14">
        <v>40.068058370323875</v>
      </c>
      <c r="G40" s="14">
        <v>51.630003159068423</v>
      </c>
      <c r="H40" s="14">
        <v>35.528399066767719</v>
      </c>
      <c r="I40" s="14">
        <v>40.138990546941933</v>
      </c>
      <c r="J40" s="14">
        <v>38.649414837962581</v>
      </c>
      <c r="K40" s="14">
        <v>35.812127773239972</v>
      </c>
      <c r="L40" s="14">
        <v>44.891446380352285</v>
      </c>
      <c r="M40" s="14">
        <v>48.438055211255488</v>
      </c>
      <c r="N40" s="14">
        <v>50.707884863033563</v>
      </c>
    </row>
    <row r="42" spans="1:14" ht="17.25" customHeight="1" x14ac:dyDescent="0.25">
      <c r="A42" s="31" t="s">
        <v>40</v>
      </c>
      <c r="B42" s="31"/>
      <c r="C42" s="1"/>
      <c r="D42" s="1"/>
      <c r="E42" s="1"/>
      <c r="F42" s="1"/>
      <c r="H42" s="32" t="s">
        <v>39</v>
      </c>
      <c r="I42" s="32"/>
      <c r="J42" s="1"/>
      <c r="K42" s="1"/>
      <c r="L42" s="1"/>
      <c r="M42" s="1"/>
    </row>
    <row r="43" spans="1:14" x14ac:dyDescent="0.25">
      <c r="A43" s="12">
        <f t="array" ref="A43:F48">MMULT(A35:N40, A19:F32)</f>
        <v>14</v>
      </c>
      <c r="B43" s="12">
        <v>178.82172987550655</v>
      </c>
      <c r="C43" s="12">
        <v>164.15769726067074</v>
      </c>
      <c r="D43" s="12">
        <v>5.723220820874829</v>
      </c>
      <c r="E43" s="12">
        <v>151.75462467453929</v>
      </c>
      <c r="F43" s="12">
        <v>561.02374936115223</v>
      </c>
      <c r="H43" s="14">
        <f t="array" ref="H43:M48">MINVERSE(A43:F48)</f>
        <v>4.0874078684770883</v>
      </c>
      <c r="I43" s="14">
        <v>-2.5965448675674858E-3</v>
      </c>
      <c r="J43" s="14">
        <v>-0.24158978098730502</v>
      </c>
      <c r="K43" s="14">
        <v>0.12930319862739773</v>
      </c>
      <c r="L43" s="14">
        <v>0.11720062927136836</v>
      </c>
      <c r="M43" s="14">
        <v>-6.1719914156738803E-2</v>
      </c>
    </row>
    <row r="44" spans="1:14" x14ac:dyDescent="0.25">
      <c r="A44" s="12">
        <v>178.82172987550655</v>
      </c>
      <c r="B44" s="12">
        <v>3555.1403489946842</v>
      </c>
      <c r="C44" s="12">
        <v>2099.8566567265316</v>
      </c>
      <c r="D44" s="12">
        <v>19.639450407882482</v>
      </c>
      <c r="E44" s="12">
        <v>1954.0976176491674</v>
      </c>
      <c r="F44" s="12">
        <v>7225.2736384009768</v>
      </c>
      <c r="H44" s="14">
        <v>-2.5965448675674264E-3</v>
      </c>
      <c r="I44" s="14">
        <v>8.8905518788157752E-4</v>
      </c>
      <c r="J44" s="14">
        <v>-1.9469966946105262E-4</v>
      </c>
      <c r="K44" s="14">
        <v>2.2142144589453149E-3</v>
      </c>
      <c r="L44" s="14">
        <v>4.2477144349061685E-4</v>
      </c>
      <c r="M44" s="14">
        <v>-2.9910102482020017E-4</v>
      </c>
    </row>
    <row r="45" spans="1:14" x14ac:dyDescent="0.25">
      <c r="A45" s="12">
        <v>164.15769726067074</v>
      </c>
      <c r="B45" s="12">
        <v>2099.8566567265316</v>
      </c>
      <c r="C45" s="12">
        <v>1970.884949376692</v>
      </c>
      <c r="D45" s="12">
        <v>76.552949201576766</v>
      </c>
      <c r="E45" s="12">
        <v>1820.5163264613814</v>
      </c>
      <c r="F45" s="12">
        <v>6685.7777437421846</v>
      </c>
      <c r="H45" s="14">
        <v>-0.24158978098730588</v>
      </c>
      <c r="I45" s="14">
        <v>-1.9469966946106059E-4</v>
      </c>
      <c r="J45" s="14">
        <v>4.8634677926819941E-2</v>
      </c>
      <c r="K45" s="14">
        <v>-1.0613276555543179E-2</v>
      </c>
      <c r="L45" s="14">
        <v>-2.2876238689155573E-2</v>
      </c>
      <c r="M45" s="14">
        <v>-1.8437118384722945E-3</v>
      </c>
    </row>
    <row r="46" spans="1:14" x14ac:dyDescent="0.25">
      <c r="A46" s="12">
        <v>5.723220820874829</v>
      </c>
      <c r="B46" s="12">
        <v>19.639450407882482</v>
      </c>
      <c r="C46" s="12">
        <v>76.552949201576766</v>
      </c>
      <c r="D46" s="12">
        <v>28.626058597816147</v>
      </c>
      <c r="E46" s="12">
        <v>67.385003957640535</v>
      </c>
      <c r="F46" s="12">
        <v>266.47377760266028</v>
      </c>
      <c r="H46" s="14">
        <v>0.12930319862739814</v>
      </c>
      <c r="I46" s="14">
        <v>2.2142144589453131E-3</v>
      </c>
      <c r="J46" s="14">
        <v>-1.0613276555543104E-2</v>
      </c>
      <c r="K46" s="14">
        <v>5.047065626213109E-2</v>
      </c>
      <c r="L46" s="14">
        <v>1.2407237051653419E-2</v>
      </c>
      <c r="M46" s="14">
        <v>-4.6979360796838392E-3</v>
      </c>
    </row>
    <row r="47" spans="1:14" x14ac:dyDescent="0.25">
      <c r="A47" s="12">
        <v>151.75462467453929</v>
      </c>
      <c r="B47" s="12">
        <v>1954.0976176491674</v>
      </c>
      <c r="C47" s="12">
        <v>1820.5163264613814</v>
      </c>
      <c r="D47" s="12">
        <v>67.385003957640535</v>
      </c>
      <c r="E47" s="12">
        <v>1716.7279416408689</v>
      </c>
      <c r="F47" s="12">
        <v>6242.8099763692371</v>
      </c>
      <c r="H47" s="14">
        <v>0.11720062927137005</v>
      </c>
      <c r="I47" s="14">
        <v>4.2477144349061826E-4</v>
      </c>
      <c r="J47" s="14">
        <v>-2.2876238689155528E-2</v>
      </c>
      <c r="K47" s="14">
        <v>1.2407237051653487E-2</v>
      </c>
      <c r="L47" s="14">
        <v>4.6339972036907644E-2</v>
      </c>
      <c r="M47" s="14">
        <v>-9.0277299954041462E-3</v>
      </c>
    </row>
    <row r="48" spans="1:14" x14ac:dyDescent="0.25">
      <c r="A48" s="12">
        <v>561.02374936115223</v>
      </c>
      <c r="B48" s="12">
        <v>7225.2736384009768</v>
      </c>
      <c r="C48" s="12">
        <v>6685.7777437421846</v>
      </c>
      <c r="D48" s="12">
        <v>266.47377760266028</v>
      </c>
      <c r="E48" s="12">
        <v>6242.8099763692371</v>
      </c>
      <c r="F48" s="12">
        <v>23092.607117779713</v>
      </c>
      <c r="H48" s="14">
        <v>-6.1719914156739011E-2</v>
      </c>
      <c r="I48" s="14">
        <v>-2.9910102482019681E-4</v>
      </c>
      <c r="J48" s="14">
        <v>-1.8437118384723322E-3</v>
      </c>
      <c r="K48" s="14">
        <v>-4.6979360796838279E-3</v>
      </c>
      <c r="L48" s="14">
        <v>-9.0277299954040872E-3</v>
      </c>
      <c r="M48" s="14">
        <v>4.6648847867104574E-3</v>
      </c>
    </row>
    <row r="50" spans="1:9" ht="55.5" customHeight="1" x14ac:dyDescent="0.25">
      <c r="A50" s="21" t="s">
        <v>44</v>
      </c>
      <c r="B50" s="21" t="s">
        <v>45</v>
      </c>
      <c r="C50" s="21" t="s">
        <v>46</v>
      </c>
      <c r="E50" s="20" t="s">
        <v>40</v>
      </c>
      <c r="F50" s="19"/>
      <c r="G50" s="33" t="s">
        <v>38</v>
      </c>
      <c r="H50" s="33"/>
    </row>
    <row r="51" spans="1:9" x14ac:dyDescent="0.25">
      <c r="A51" s="14">
        <f>MMULT(A19:F19,G$51:G$56)</f>
        <v>24.604133235168284</v>
      </c>
      <c r="B51" s="14">
        <f>G19-A51</f>
        <v>1.5271057597335123</v>
      </c>
      <c r="C51" s="14">
        <f>ABS(B51)/G19</f>
        <v>5.8439852776649835E-2</v>
      </c>
      <c r="E51" s="14">
        <f t="array" ref="E51:E56">MMULT(A35:N40, G19:G32)</f>
        <v>402.67396347950262</v>
      </c>
      <c r="F51" s="1"/>
      <c r="G51" s="28">
        <f t="array" ref="G51:G56">MMULT(H43:M48, E51:E56)</f>
        <v>-21.590733273753699</v>
      </c>
      <c r="H51" s="29"/>
    </row>
    <row r="52" spans="1:9" x14ac:dyDescent="0.25">
      <c r="A52" s="14">
        <f t="shared" ref="A52:A64" si="15">MMULT(A20:F20,G$51:G$56)</f>
        <v>33.529790221232119</v>
      </c>
      <c r="B52" s="14">
        <f t="shared" ref="B52:B64" si="16">G20-A52</f>
        <v>3.1382386909687767</v>
      </c>
      <c r="C52" s="14">
        <f t="shared" ref="C52:C64" si="17">ABS(B52)/G20</f>
        <v>8.5585148263166155E-2</v>
      </c>
      <c r="E52" s="14">
        <v>5329.7391473084945</v>
      </c>
      <c r="F52" s="1"/>
      <c r="G52" s="28">
        <v>7.3098731938907591E-2</v>
      </c>
      <c r="H52" s="29"/>
    </row>
    <row r="53" spans="1:9" x14ac:dyDescent="0.25">
      <c r="A53" s="14">
        <f t="shared" si="15"/>
        <v>21.589977077688381</v>
      </c>
      <c r="B53" s="14">
        <f t="shared" si="16"/>
        <v>-0.26351428507499364</v>
      </c>
      <c r="C53" s="14">
        <f t="shared" si="17"/>
        <v>1.2356211512312495E-2</v>
      </c>
      <c r="E53" s="14">
        <v>4865.1781313782003</v>
      </c>
      <c r="F53" s="1"/>
      <c r="G53" s="28">
        <v>1.7793137321216186</v>
      </c>
      <c r="H53" s="29"/>
    </row>
    <row r="54" spans="1:9" x14ac:dyDescent="0.25">
      <c r="A54" s="14">
        <f t="shared" si="15"/>
        <v>24.270869006708327</v>
      </c>
      <c r="B54" s="14">
        <f t="shared" si="16"/>
        <v>2.534724542900598</v>
      </c>
      <c r="C54" s="14">
        <f t="shared" si="17"/>
        <v>9.4559538038566496E-2</v>
      </c>
      <c r="E54" s="14">
        <v>185.31158471731774</v>
      </c>
      <c r="F54" s="1"/>
      <c r="G54" s="28">
        <v>-0.84200732126852529</v>
      </c>
      <c r="H54" s="29"/>
    </row>
    <row r="55" spans="1:9" x14ac:dyDescent="0.25">
      <c r="A55" s="14">
        <f t="shared" si="15"/>
        <v>19.005611942388384</v>
      </c>
      <c r="B55" s="14">
        <f t="shared" si="16"/>
        <v>-1.9781594360330317</v>
      </c>
      <c r="C55" s="14">
        <f t="shared" si="17"/>
        <v>0.11617471464358514</v>
      </c>
      <c r="E55" s="14">
        <v>4532.2328090059891</v>
      </c>
      <c r="F55" s="1"/>
      <c r="G55" s="28">
        <v>-0.67272285465730874</v>
      </c>
      <c r="H55" s="29"/>
    </row>
    <row r="56" spans="1:9" x14ac:dyDescent="0.25">
      <c r="A56" s="14">
        <f t="shared" si="15"/>
        <v>29.627220344175651</v>
      </c>
      <c r="B56" s="14">
        <f t="shared" si="16"/>
        <v>-3.3273927105970849</v>
      </c>
      <c r="C56" s="14">
        <f t="shared" si="17"/>
        <v>0.12651766228113234</v>
      </c>
      <c r="E56" s="14">
        <v>16743.528664355719</v>
      </c>
      <c r="F56" s="1"/>
      <c r="G56" s="28">
        <v>0.90315666916696102</v>
      </c>
      <c r="H56" s="29"/>
    </row>
    <row r="57" spans="1:9" x14ac:dyDescent="0.25">
      <c r="A57" s="14">
        <f t="shared" si="15"/>
        <v>35.110067360765726</v>
      </c>
      <c r="B57" s="14">
        <f t="shared" si="16"/>
        <v>-2.2352828187925056</v>
      </c>
      <c r="C57" s="14">
        <f t="shared" si="17"/>
        <v>6.7993839349382967E-2</v>
      </c>
      <c r="E57" s="1"/>
      <c r="F57" s="1"/>
      <c r="G57" s="1"/>
      <c r="H57" s="1"/>
    </row>
    <row r="58" spans="1:9" x14ac:dyDescent="0.25">
      <c r="A58" s="14">
        <f t="shared" si="15"/>
        <v>19.538645017959364</v>
      </c>
      <c r="B58" s="14">
        <f t="shared" si="16"/>
        <v>0.6919916232549177</v>
      </c>
      <c r="C58" s="14">
        <f t="shared" si="17"/>
        <v>3.4205133309802897E-2</v>
      </c>
      <c r="E58" s="15"/>
      <c r="F58" s="1"/>
      <c r="G58" s="15" t="s">
        <v>43</v>
      </c>
      <c r="H58" s="15"/>
    </row>
    <row r="59" spans="1:9" x14ac:dyDescent="0.25">
      <c r="A59" s="14">
        <f t="shared" si="15"/>
        <v>29.646728418889985</v>
      </c>
      <c r="B59" s="14">
        <f t="shared" si="16"/>
        <v>-1.6610143985435428</v>
      </c>
      <c r="C59" s="14">
        <f t="shared" si="17"/>
        <v>5.9352225115140399E-2</v>
      </c>
      <c r="E59" s="14">
        <f>ABS(G51)/K27</f>
        <v>3.4393682712200944</v>
      </c>
      <c r="F59" s="1"/>
      <c r="G59" s="14">
        <f>_xlfn.T.INV.2T(0.025,COUNT(B19:B32)-COUNT(B19:F19)-1)</f>
        <v>2.7515235960630515</v>
      </c>
      <c r="H59" s="14">
        <f t="array" ref="H59">MMULT(TRANSPOSE(B51:B64),B51:B64)</f>
        <v>77.129307821874605</v>
      </c>
    </row>
    <row r="60" spans="1:9" x14ac:dyDescent="0.25">
      <c r="A60" s="14">
        <f t="shared" si="15"/>
        <v>24.914622482949831</v>
      </c>
      <c r="B60" s="14">
        <f t="shared" si="16"/>
        <v>1.7223824279823141</v>
      </c>
      <c r="C60" s="14">
        <f t="shared" si="17"/>
        <v>6.4661264798409362E-2</v>
      </c>
      <c r="E60" s="14">
        <f t="shared" ref="E60:E64" si="18">ABS(G52)/K28</f>
        <v>0.78955203910662941</v>
      </c>
      <c r="F60" s="1"/>
      <c r="G60" s="15" t="s">
        <v>47</v>
      </c>
      <c r="H60" s="15"/>
      <c r="I60" s="15" t="s">
        <v>82</v>
      </c>
    </row>
    <row r="61" spans="1:9" x14ac:dyDescent="0.25">
      <c r="A61" s="14">
        <f t="shared" si="15"/>
        <v>25.213982165093682</v>
      </c>
      <c r="B61" s="14">
        <f t="shared" si="16"/>
        <v>-2.9602818597579734</v>
      </c>
      <c r="C61" s="14">
        <f t="shared" si="17"/>
        <v>0.133024253006957</v>
      </c>
      <c r="E61" s="14">
        <f t="shared" si="18"/>
        <v>2.5984525159285279</v>
      </c>
      <c r="F61" s="1"/>
      <c r="G61" s="14">
        <f>(J15/(1-J15))*((COUNT(B19:B32)-COUNT(B19:F19)-1)/COUNT(B19:F19))</f>
        <v>14.260281012780002</v>
      </c>
      <c r="H61" s="24">
        <f>(1/(14-5-1))*H59</f>
        <v>9.6411634777343256</v>
      </c>
      <c r="I61" s="24">
        <f>SQRT(H61)</f>
        <v>3.1050222990719929</v>
      </c>
    </row>
    <row r="62" spans="1:9" x14ac:dyDescent="0.25">
      <c r="A62" s="14">
        <f t="shared" si="15"/>
        <v>33.819785933774156</v>
      </c>
      <c r="B62" s="14">
        <f t="shared" si="16"/>
        <v>3.1854202557803006</v>
      </c>
      <c r="C62" s="14">
        <f t="shared" si="17"/>
        <v>8.6080327169733656E-2</v>
      </c>
      <c r="E62" s="14">
        <f t="shared" si="18"/>
        <v>1.2070678099879188</v>
      </c>
      <c r="F62" s="1"/>
      <c r="G62" s="22" t="s">
        <v>48</v>
      </c>
      <c r="H62" s="35" t="s">
        <v>42</v>
      </c>
    </row>
    <row r="63" spans="1:9" x14ac:dyDescent="0.25">
      <c r="A63" s="14">
        <f t="shared" si="15"/>
        <v>39.166545984977695</v>
      </c>
      <c r="B63" s="14">
        <f t="shared" si="16"/>
        <v>2.3905534488499782</v>
      </c>
      <c r="C63" s="14">
        <f t="shared" si="17"/>
        <v>5.7524550111022824E-2</v>
      </c>
      <c r="E63" s="14">
        <f t="shared" si="18"/>
        <v>1.0064531772712961</v>
      </c>
      <c r="F63" s="1"/>
      <c r="G63" s="23">
        <f>FINV(0.05,5,8)</f>
        <v>3.6874986663400291</v>
      </c>
      <c r="H63" s="35"/>
    </row>
    <row r="64" spans="1:9" x14ac:dyDescent="0.25">
      <c r="A64" s="14">
        <f t="shared" si="15"/>
        <v>42.635984287733514</v>
      </c>
      <c r="B64" s="14">
        <f t="shared" si="16"/>
        <v>-2.7647712406736815</v>
      </c>
      <c r="C64" s="14">
        <f t="shared" si="17"/>
        <v>6.9342541382185513E-2</v>
      </c>
      <c r="E64" s="14">
        <f t="shared" si="18"/>
        <v>4.2587084436450411</v>
      </c>
      <c r="F64" s="1"/>
      <c r="H64" s="25">
        <f>C65/14</f>
        <v>7.6129804411289068E-2</v>
      </c>
    </row>
    <row r="65" spans="1:7" x14ac:dyDescent="0.25">
      <c r="C65" s="14">
        <f>SUM(C51:C64)</f>
        <v>1.065817261758047</v>
      </c>
      <c r="E65" s="1"/>
      <c r="F65" s="1"/>
    </row>
    <row r="67" spans="1:7" x14ac:dyDescent="0.25">
      <c r="A67" s="36" t="s">
        <v>46</v>
      </c>
      <c r="B67" s="37"/>
      <c r="C67" s="37"/>
      <c r="D67" s="37"/>
      <c r="E67" s="37"/>
      <c r="F67" s="37"/>
      <c r="G67" s="37"/>
    </row>
    <row r="68" spans="1:7" x14ac:dyDescent="0.25">
      <c r="A68" s="14">
        <f>A19</f>
        <v>1</v>
      </c>
      <c r="B68" s="14">
        <f>G19</f>
        <v>26.131238994901796</v>
      </c>
      <c r="C68" s="14">
        <f>B19</f>
        <v>20.814887949660754</v>
      </c>
      <c r="D68" s="14">
        <f t="shared" ref="D68:G68" si="19">C19</f>
        <v>10.033310733588369</v>
      </c>
      <c r="E68" s="14">
        <f t="shared" si="19"/>
        <v>4.603406964438661E-2</v>
      </c>
      <c r="F68" s="14">
        <f t="shared" si="19"/>
        <v>8.4380552112554756</v>
      </c>
      <c r="G68" s="14">
        <f t="shared" si="19"/>
        <v>36.024924303094174</v>
      </c>
    </row>
    <row r="69" spans="1:7" x14ac:dyDescent="0.25">
      <c r="A69" s="14">
        <f t="shared" ref="A69:A81" si="20">A20</f>
        <v>1</v>
      </c>
      <c r="B69" s="14">
        <f t="shared" ref="B69:B81" si="21">G20</f>
        <v>36.668028912200896</v>
      </c>
      <c r="C69" s="14">
        <f t="shared" ref="C69:G69" si="22">B20</f>
        <v>31.596578795606568</v>
      </c>
      <c r="D69" s="14">
        <f t="shared" si="22"/>
        <v>12.941529974929015</v>
      </c>
      <c r="E69" s="14">
        <f t="shared" si="22"/>
        <v>2.0534146679356104</v>
      </c>
      <c r="F69" s="14">
        <f t="shared" si="22"/>
        <v>10.282291803325153</v>
      </c>
      <c r="G69" s="14">
        <f t="shared" si="22"/>
        <v>42.550684551956138</v>
      </c>
    </row>
    <row r="70" spans="1:7" x14ac:dyDescent="0.25">
      <c r="A70" s="14">
        <f t="shared" si="20"/>
        <v>1</v>
      </c>
      <c r="B70" s="14">
        <f t="shared" si="21"/>
        <v>21.326462792613388</v>
      </c>
      <c r="C70" s="14">
        <f t="shared" ref="C70:G70" si="23">B21</f>
        <v>1.2332729213560292</v>
      </c>
      <c r="D70" s="14">
        <f t="shared" si="23"/>
        <v>12.16127603213031</v>
      </c>
      <c r="E70" s="14">
        <f t="shared" si="23"/>
        <v>0.99652523632645218</v>
      </c>
      <c r="F70" s="14">
        <f t="shared" si="23"/>
        <v>7.5159369152206343</v>
      </c>
      <c r="G70" s="14">
        <f t="shared" si="23"/>
        <v>30.279417997030926</v>
      </c>
    </row>
    <row r="71" spans="1:7" x14ac:dyDescent="0.25">
      <c r="A71" s="14">
        <f t="shared" si="20"/>
        <v>1</v>
      </c>
      <c r="B71" s="14">
        <f t="shared" si="21"/>
        <v>26.805593549608925</v>
      </c>
      <c r="C71" s="14">
        <f t="shared" ref="C71:G71" si="24">B22</f>
        <v>1.2332729213560292</v>
      </c>
      <c r="D71" s="14">
        <f t="shared" si="24"/>
        <v>11.806615149039983</v>
      </c>
      <c r="E71" s="14">
        <f t="shared" si="24"/>
        <v>0.82628801244309713</v>
      </c>
      <c r="F71" s="14">
        <f t="shared" si="24"/>
        <v>10.424156156561283</v>
      </c>
      <c r="G71" s="14">
        <f t="shared" si="24"/>
        <v>35.953992126476116</v>
      </c>
    </row>
    <row r="72" spans="1:7" x14ac:dyDescent="0.25">
      <c r="A72" s="14">
        <f t="shared" si="20"/>
        <v>1</v>
      </c>
      <c r="B72" s="14">
        <f t="shared" si="21"/>
        <v>17.027452506355353</v>
      </c>
      <c r="C72" s="14">
        <f t="shared" ref="C72:G72" si="25">B23</f>
        <v>8.5392871130166821</v>
      </c>
      <c r="D72" s="14">
        <f t="shared" si="25"/>
        <v>10.529835969914819</v>
      </c>
      <c r="E72" s="14">
        <f t="shared" si="25"/>
        <v>0.36522886442567731</v>
      </c>
      <c r="F72" s="14">
        <f t="shared" si="25"/>
        <v>8.7217839177277305</v>
      </c>
      <c r="G72" s="14">
        <f t="shared" si="25"/>
        <v>30.350350173648991</v>
      </c>
    </row>
    <row r="73" spans="1:7" x14ac:dyDescent="0.25">
      <c r="A73" s="14">
        <f t="shared" si="20"/>
        <v>1</v>
      </c>
      <c r="B73" s="14">
        <f t="shared" si="21"/>
        <v>26.299827633578566</v>
      </c>
      <c r="C73" s="14">
        <f t="shared" ref="C73:G73" si="26">B24</f>
        <v>20.60209141980657</v>
      </c>
      <c r="D73" s="14">
        <f t="shared" si="26"/>
        <v>11.097293382859339</v>
      </c>
      <c r="E73" s="14">
        <f t="shared" si="26"/>
        <v>-0.76968596146335577</v>
      </c>
      <c r="F73" s="14">
        <f t="shared" si="26"/>
        <v>10.21135962670709</v>
      </c>
      <c r="G73" s="14">
        <f t="shared" si="26"/>
        <v>40.068058370323875</v>
      </c>
    </row>
    <row r="74" spans="1:7" x14ac:dyDescent="0.25">
      <c r="A74" s="14">
        <f t="shared" si="20"/>
        <v>1</v>
      </c>
      <c r="B74" s="14">
        <f t="shared" si="21"/>
        <v>32.87478454197322</v>
      </c>
      <c r="C74" s="14">
        <f t="shared" ref="C74:G74" si="27">B25</f>
        <v>2.7271829120542952</v>
      </c>
      <c r="D74" s="14">
        <f t="shared" si="27"/>
        <v>11.73568297242192</v>
      </c>
      <c r="E74" s="14">
        <f t="shared" si="27"/>
        <v>3.7274140361219352</v>
      </c>
      <c r="F74" s="14">
        <f t="shared" si="27"/>
        <v>11.700935335686447</v>
      </c>
      <c r="G74" s="14">
        <f t="shared" si="27"/>
        <v>51.630003159068423</v>
      </c>
    </row>
    <row r="75" spans="1:7" x14ac:dyDescent="0.25">
      <c r="A75" s="14">
        <f t="shared" si="20"/>
        <v>1</v>
      </c>
      <c r="B75" s="14">
        <f t="shared" si="21"/>
        <v>20.230636641214282</v>
      </c>
      <c r="C75" s="14">
        <f t="shared" ref="C75:G75" si="28">B26</f>
        <v>0.38208680193926031</v>
      </c>
      <c r="D75" s="14">
        <f t="shared" si="28"/>
        <v>9.3949211440257869</v>
      </c>
      <c r="E75" s="14">
        <f t="shared" si="28"/>
        <v>1.2164149838424521</v>
      </c>
      <c r="F75" s="14">
        <f t="shared" si="28"/>
        <v>9.9276309202348294</v>
      </c>
      <c r="G75" s="14">
        <f t="shared" si="28"/>
        <v>35.528399066767719</v>
      </c>
    </row>
    <row r="76" spans="1:7" x14ac:dyDescent="0.25">
      <c r="A76" s="14">
        <f t="shared" si="20"/>
        <v>1</v>
      </c>
      <c r="B76" s="14">
        <f t="shared" si="21"/>
        <v>27.985714020346443</v>
      </c>
      <c r="C76" s="14">
        <f t="shared" ref="C76:G76" si="29">B27</f>
        <v>21.807938422313665</v>
      </c>
      <c r="D76" s="14">
        <f t="shared" si="29"/>
        <v>12.374072561984502</v>
      </c>
      <c r="E76" s="14">
        <f t="shared" si="29"/>
        <v>-0.12420315423896817</v>
      </c>
      <c r="F76" s="14">
        <f t="shared" si="29"/>
        <v>12.977714514811607</v>
      </c>
      <c r="G76" s="14">
        <f t="shared" si="29"/>
        <v>40.138990546941933</v>
      </c>
    </row>
    <row r="77" spans="1:7" x14ac:dyDescent="0.25">
      <c r="A77" s="14">
        <f t="shared" si="20"/>
        <v>1</v>
      </c>
      <c r="B77" s="14">
        <f t="shared" si="21"/>
        <v>26.637004910932145</v>
      </c>
      <c r="C77" s="14">
        <f t="shared" ref="C77:G77" si="30">B28</f>
        <v>13.579805934618175</v>
      </c>
      <c r="D77" s="14">
        <f t="shared" si="30"/>
        <v>10.104242910206434</v>
      </c>
      <c r="E77" s="14">
        <f t="shared" si="30"/>
        <v>-0.87608422639045236</v>
      </c>
      <c r="F77" s="14">
        <f t="shared" si="30"/>
        <v>12.055596218776769</v>
      </c>
      <c r="G77" s="14">
        <f t="shared" si="30"/>
        <v>38.649414837962581</v>
      </c>
    </row>
    <row r="78" spans="1:7" x14ac:dyDescent="0.25">
      <c r="A78" s="14">
        <f t="shared" si="20"/>
        <v>1</v>
      </c>
      <c r="B78" s="14">
        <f t="shared" si="21"/>
        <v>22.253700305335709</v>
      </c>
      <c r="C78" s="14">
        <f t="shared" ref="C78:G78" si="31">B29</f>
        <v>22.304463658640124</v>
      </c>
      <c r="D78" s="14">
        <f t="shared" si="31"/>
        <v>9.536785497261917</v>
      </c>
      <c r="E78" s="14">
        <f t="shared" si="31"/>
        <v>-1.7130839104836171</v>
      </c>
      <c r="F78" s="14">
        <f t="shared" si="31"/>
        <v>8.2961908580193438</v>
      </c>
      <c r="G78" s="14">
        <f t="shared" si="31"/>
        <v>35.812127773239972</v>
      </c>
    </row>
    <row r="79" spans="1:7" x14ac:dyDescent="0.25">
      <c r="A79" s="14">
        <f t="shared" si="20"/>
        <v>1</v>
      </c>
      <c r="B79" s="14">
        <f t="shared" si="21"/>
        <v>37.005206189554457</v>
      </c>
      <c r="C79" s="14">
        <f t="shared" ref="C79:G79" si="32">B30</f>
        <v>17.339211295375605</v>
      </c>
      <c r="D79" s="14">
        <f t="shared" si="32"/>
        <v>12.728733445074822</v>
      </c>
      <c r="E79" s="14">
        <f t="shared" si="32"/>
        <v>-7.4550630606323109E-2</v>
      </c>
      <c r="F79" s="14">
        <f t="shared" si="32"/>
        <v>13.545171927756122</v>
      </c>
      <c r="G79" s="14">
        <f t="shared" si="32"/>
        <v>44.891446380352285</v>
      </c>
    </row>
    <row r="80" spans="1:7" x14ac:dyDescent="0.25">
      <c r="A80" s="14">
        <f t="shared" si="20"/>
        <v>1</v>
      </c>
      <c r="B80" s="14">
        <f t="shared" si="21"/>
        <v>41.557099433827673</v>
      </c>
      <c r="C80" s="14">
        <f t="shared" ref="C80:G80" si="33">B31</f>
        <v>5.2807412703046168</v>
      </c>
      <c r="D80" s="14">
        <f t="shared" si="33"/>
        <v>13.154326504783212</v>
      </c>
      <c r="E80" s="14">
        <f t="shared" si="33"/>
        <v>-1.1810925858481305</v>
      </c>
      <c r="F80" s="14">
        <f t="shared" si="33"/>
        <v>11.559070982450313</v>
      </c>
      <c r="G80" s="14">
        <f t="shared" si="33"/>
        <v>48.438055211255488</v>
      </c>
    </row>
    <row r="81" spans="1:7" x14ac:dyDescent="0.25">
      <c r="A81" s="14">
        <f t="shared" si="20"/>
        <v>1</v>
      </c>
      <c r="B81" s="14">
        <f t="shared" si="21"/>
        <v>39.871213047059832</v>
      </c>
      <c r="C81" s="14">
        <f t="shared" ref="C81:G81" si="34">B32</f>
        <v>11.380908459458178</v>
      </c>
      <c r="D81" s="14">
        <f t="shared" si="34"/>
        <v>16.559070982450315</v>
      </c>
      <c r="E81" s="14">
        <f t="shared" si="34"/>
        <v>1.230601419166065</v>
      </c>
      <c r="F81" s="14">
        <f t="shared" si="34"/>
        <v>16.098730286006443</v>
      </c>
      <c r="G81" s="14">
        <f t="shared" si="34"/>
        <v>50.707884863033563</v>
      </c>
    </row>
    <row r="83" spans="1:7" x14ac:dyDescent="0.25">
      <c r="A83" s="38"/>
      <c r="B83" s="39"/>
      <c r="C83" s="39"/>
      <c r="D83" s="39"/>
      <c r="E83" s="39"/>
      <c r="F83" s="39"/>
      <c r="G83" s="40"/>
    </row>
    <row r="84" spans="1:7" x14ac:dyDescent="0.25">
      <c r="A84" s="14">
        <f t="array" ref="A84:G90">MMULT(TRANSPOSE(A68:G81),A68:G81)</f>
        <v>14</v>
      </c>
      <c r="B84" s="14">
        <v>402.67396347950262</v>
      </c>
      <c r="C84" s="14">
        <v>178.82172987550655</v>
      </c>
      <c r="D84" s="14">
        <v>164.15769726067074</v>
      </c>
      <c r="E84" s="14">
        <v>5.723220820874829</v>
      </c>
      <c r="F84" s="14">
        <v>151.75462467453929</v>
      </c>
      <c r="G84" s="14">
        <v>561.02374936115223</v>
      </c>
    </row>
    <row r="85" spans="1:7" x14ac:dyDescent="0.25">
      <c r="A85" s="14">
        <v>402.67396347950262</v>
      </c>
      <c r="B85" s="14">
        <v>12346.43787197022</v>
      </c>
      <c r="C85" s="14">
        <v>5329.7391473084945</v>
      </c>
      <c r="D85" s="14">
        <v>4865.1781313782003</v>
      </c>
      <c r="E85" s="14">
        <v>185.31158471731774</v>
      </c>
      <c r="F85" s="14">
        <v>4532.2328090059891</v>
      </c>
      <c r="G85" s="14">
        <v>16743.528664355719</v>
      </c>
    </row>
    <row r="86" spans="1:7" x14ac:dyDescent="0.25">
      <c r="A86" s="14">
        <v>178.82172987550655</v>
      </c>
      <c r="B86" s="14">
        <v>5329.7391473084945</v>
      </c>
      <c r="C86" s="14">
        <v>3555.1403489946842</v>
      </c>
      <c r="D86" s="14">
        <v>2099.8566567265316</v>
      </c>
      <c r="E86" s="14">
        <v>19.639450407882482</v>
      </c>
      <c r="F86" s="14">
        <v>1954.0976176491674</v>
      </c>
      <c r="G86" s="14">
        <v>7225.2736384009768</v>
      </c>
    </row>
    <row r="87" spans="1:7" x14ac:dyDescent="0.25">
      <c r="A87" s="14">
        <v>164.15769726067074</v>
      </c>
      <c r="B87" s="14">
        <v>4865.1781313782003</v>
      </c>
      <c r="C87" s="14">
        <v>2099.8566567265316</v>
      </c>
      <c r="D87" s="14">
        <v>1970.884949376692</v>
      </c>
      <c r="E87" s="14">
        <v>76.552949201576766</v>
      </c>
      <c r="F87" s="14">
        <v>1820.5163264613814</v>
      </c>
      <c r="G87" s="14">
        <v>6685.7777437421846</v>
      </c>
    </row>
    <row r="88" spans="1:7" x14ac:dyDescent="0.25">
      <c r="A88" s="14">
        <v>5.723220820874829</v>
      </c>
      <c r="B88" s="14">
        <v>185.31158471731774</v>
      </c>
      <c r="C88" s="14">
        <v>19.639450407882482</v>
      </c>
      <c r="D88" s="14">
        <v>76.552949201576766</v>
      </c>
      <c r="E88" s="14">
        <v>28.626058597816147</v>
      </c>
      <c r="F88" s="14">
        <v>67.385003957640535</v>
      </c>
      <c r="G88" s="14">
        <v>266.47377760266028</v>
      </c>
    </row>
    <row r="89" spans="1:7" x14ac:dyDescent="0.25">
      <c r="A89" s="14">
        <v>151.75462467453929</v>
      </c>
      <c r="B89" s="14">
        <v>4532.2328090059891</v>
      </c>
      <c r="C89" s="14">
        <v>1954.0976176491674</v>
      </c>
      <c r="D89" s="14">
        <v>1820.5163264613814</v>
      </c>
      <c r="E89" s="14">
        <v>67.385003957640535</v>
      </c>
      <c r="F89" s="14">
        <v>1716.7279416408689</v>
      </c>
      <c r="G89" s="14">
        <v>6242.8099763692371</v>
      </c>
    </row>
    <row r="90" spans="1:7" x14ac:dyDescent="0.25">
      <c r="A90" s="14">
        <v>561.02374936115223</v>
      </c>
      <c r="B90" s="14">
        <v>16743.528664355719</v>
      </c>
      <c r="C90" s="14">
        <v>7225.2736384009768</v>
      </c>
      <c r="D90" s="14">
        <v>6685.7777437421846</v>
      </c>
      <c r="E90" s="14">
        <v>266.47377760266028</v>
      </c>
      <c r="F90" s="14">
        <v>6242.8099763692371</v>
      </c>
      <c r="G90" s="14">
        <v>23092.607117779713</v>
      </c>
    </row>
    <row r="92" spans="1:7" x14ac:dyDescent="0.25">
      <c r="B92" s="15" t="s">
        <v>49</v>
      </c>
      <c r="C92" s="15" t="s">
        <v>50</v>
      </c>
      <c r="D92" s="15" t="s">
        <v>51</v>
      </c>
      <c r="E92" s="15" t="s">
        <v>52</v>
      </c>
      <c r="F92" s="15" t="s">
        <v>53</v>
      </c>
      <c r="G92" s="15" t="s">
        <v>54</v>
      </c>
    </row>
    <row r="93" spans="1:7" x14ac:dyDescent="0.25">
      <c r="A93" s="14" t="s">
        <v>56</v>
      </c>
      <c r="B93" s="14">
        <f>SUM(C68:C81)</f>
        <v>178.82172987550655</v>
      </c>
      <c r="C93" s="14">
        <f>AVERAGE(C68:C81)</f>
        <v>12.772980705393325</v>
      </c>
      <c r="D93" s="14">
        <f>SUM(B68:B81)</f>
        <v>402.67396347950262</v>
      </c>
      <c r="E93" s="14">
        <f>AVERAGE(B68:B81)</f>
        <v>28.762425962821617</v>
      </c>
      <c r="F93" s="14">
        <f>SUMPRODUCT(C68:C81,B68:B81)</f>
        <v>5329.7391473084945</v>
      </c>
      <c r="G93" s="14">
        <f>F93/14</f>
        <v>380.69565337917817</v>
      </c>
    </row>
    <row r="94" spans="1:7" x14ac:dyDescent="0.25">
      <c r="A94" s="14" t="s">
        <v>57</v>
      </c>
      <c r="B94" s="14">
        <f>SUM(D68:D81)</f>
        <v>164.15769726067074</v>
      </c>
      <c r="C94" s="14">
        <f>AVERAGE(D68:D81)</f>
        <v>11.725549804333625</v>
      </c>
      <c r="D94" s="14">
        <f>D93</f>
        <v>402.67396347950262</v>
      </c>
      <c r="E94" s="14">
        <f t="shared" ref="E94:E97" si="35">E93</f>
        <v>28.762425962821617</v>
      </c>
      <c r="F94" s="14">
        <f>SUMPRODUCT(D68:D81,B68:B81)</f>
        <v>4865.1781313782003</v>
      </c>
      <c r="G94" s="14">
        <f>F94/14</f>
        <v>347.51272366987143</v>
      </c>
    </row>
    <row r="95" spans="1:7" x14ac:dyDescent="0.25">
      <c r="A95" s="14" t="s">
        <v>58</v>
      </c>
      <c r="B95" s="14">
        <f>SUM(E68:E81)</f>
        <v>5.723220820874829</v>
      </c>
      <c r="C95" s="14">
        <f>AVERAGE(E68:E81)</f>
        <v>0.40880148720534493</v>
      </c>
      <c r="D95" s="14">
        <f t="shared" ref="D95:D97" si="36">D94</f>
        <v>402.67396347950262</v>
      </c>
      <c r="E95" s="14">
        <f t="shared" si="35"/>
        <v>28.762425962821617</v>
      </c>
      <c r="F95" s="14">
        <f>SUMPRODUCT(E68:E81,B68:B81)</f>
        <v>185.31158471731774</v>
      </c>
      <c r="G95" s="14">
        <f t="shared" ref="G95:G107" si="37">F95/14</f>
        <v>13.236541765522697</v>
      </c>
    </row>
    <row r="96" spans="1:7" x14ac:dyDescent="0.25">
      <c r="A96" s="14" t="s">
        <v>59</v>
      </c>
      <c r="B96" s="14">
        <f>SUM(F68:F81)</f>
        <v>151.75462467453929</v>
      </c>
      <c r="C96" s="14">
        <f>AVERAGE(F68:F81)</f>
        <v>10.839616048181378</v>
      </c>
      <c r="D96" s="14">
        <f t="shared" si="36"/>
        <v>402.67396347950262</v>
      </c>
      <c r="E96" s="14">
        <f t="shared" si="35"/>
        <v>28.762425962821617</v>
      </c>
      <c r="F96" s="14">
        <f>SUMPRODUCT(F68:F81,B68:B81)</f>
        <v>4532.2328090059891</v>
      </c>
      <c r="G96" s="14">
        <f t="shared" si="37"/>
        <v>323.7309149289992</v>
      </c>
    </row>
    <row r="97" spans="1:7" x14ac:dyDescent="0.25">
      <c r="A97" s="14" t="s">
        <v>60</v>
      </c>
      <c r="B97" s="14">
        <f>SUM(G68:G81)</f>
        <v>561.02374936115223</v>
      </c>
      <c r="C97" s="14">
        <f>AVERAGE(G68:G81)</f>
        <v>40.073124954368019</v>
      </c>
      <c r="D97" s="14">
        <f t="shared" si="36"/>
        <v>402.67396347950262</v>
      </c>
      <c r="E97" s="14">
        <f t="shared" si="35"/>
        <v>28.762425962821617</v>
      </c>
      <c r="F97" s="14">
        <f>SUMPRODUCT(G68:G81,B68:B81)</f>
        <v>16743.528664355719</v>
      </c>
      <c r="G97" s="14">
        <f t="shared" si="37"/>
        <v>1195.9663331682657</v>
      </c>
    </row>
    <row r="98" spans="1:7" x14ac:dyDescent="0.25">
      <c r="A98" s="14" t="s">
        <v>61</v>
      </c>
      <c r="B98" s="14">
        <f>B94</f>
        <v>164.15769726067074</v>
      </c>
      <c r="C98" s="14">
        <f>C94</f>
        <v>11.725549804333625</v>
      </c>
      <c r="D98" s="14">
        <f>SUM(C68:C81)</f>
        <v>178.82172987550655</v>
      </c>
      <c r="E98" s="14">
        <f>AVERAGE(C68:C81)</f>
        <v>12.772980705393325</v>
      </c>
      <c r="F98" s="14">
        <f>SUMPRODUCT(D68:D81,C68:C81)</f>
        <v>2099.8566567265316</v>
      </c>
      <c r="G98" s="14">
        <f t="shared" si="37"/>
        <v>149.98976119475225</v>
      </c>
    </row>
    <row r="99" spans="1:7" x14ac:dyDescent="0.25">
      <c r="A99" s="14" t="s">
        <v>62</v>
      </c>
      <c r="B99" s="14">
        <f t="shared" ref="B99:C101" si="38">B95</f>
        <v>5.723220820874829</v>
      </c>
      <c r="C99" s="14">
        <f t="shared" si="38"/>
        <v>0.40880148720534493</v>
      </c>
      <c r="D99" s="14">
        <f>D98</f>
        <v>178.82172987550655</v>
      </c>
      <c r="E99" s="14">
        <f t="shared" ref="E99:E101" si="39">E98</f>
        <v>12.772980705393325</v>
      </c>
      <c r="F99" s="14">
        <f>SUMPRODUCT(E68:E81,C68:C81)</f>
        <v>19.639450407882482</v>
      </c>
      <c r="G99" s="14">
        <f t="shared" si="37"/>
        <v>1.4028178862773202</v>
      </c>
    </row>
    <row r="100" spans="1:7" x14ac:dyDescent="0.25">
      <c r="A100" s="14" t="s">
        <v>63</v>
      </c>
      <c r="B100" s="14">
        <f t="shared" si="38"/>
        <v>151.75462467453929</v>
      </c>
      <c r="C100" s="14">
        <f>C96</f>
        <v>10.839616048181378</v>
      </c>
      <c r="D100" s="14">
        <f t="shared" ref="D100:D106" si="40">D99</f>
        <v>178.82172987550655</v>
      </c>
      <c r="E100" s="14">
        <f t="shared" si="39"/>
        <v>12.772980705393325</v>
      </c>
      <c r="F100" s="14">
        <f>SUMPRODUCT(F68:F81,C68:C81)</f>
        <v>1954.0976176491674</v>
      </c>
      <c r="G100" s="14">
        <f t="shared" si="37"/>
        <v>139.57840126065483</v>
      </c>
    </row>
    <row r="101" spans="1:7" x14ac:dyDescent="0.25">
      <c r="A101" s="14" t="s">
        <v>64</v>
      </c>
      <c r="B101" s="14">
        <f t="shared" si="38"/>
        <v>561.02374936115223</v>
      </c>
      <c r="C101" s="14">
        <f>C97</f>
        <v>40.073124954368019</v>
      </c>
      <c r="D101" s="14">
        <f t="shared" si="40"/>
        <v>178.82172987550655</v>
      </c>
      <c r="E101" s="14">
        <f t="shared" si="39"/>
        <v>12.772980705393325</v>
      </c>
      <c r="F101" s="14">
        <f>SUMPRODUCT(G68:G81,C68:C81)</f>
        <v>7225.2736384009768</v>
      </c>
      <c r="G101" s="14">
        <f t="shared" si="37"/>
        <v>516.09097417149837</v>
      </c>
    </row>
    <row r="102" spans="1:7" x14ac:dyDescent="0.25">
      <c r="A102" s="14" t="s">
        <v>65</v>
      </c>
      <c r="B102" s="14">
        <f>B99</f>
        <v>5.723220820874829</v>
      </c>
      <c r="C102" s="14">
        <f>C99</f>
        <v>0.40880148720534493</v>
      </c>
      <c r="D102" s="14">
        <f>SUM(D68:D81)</f>
        <v>164.15769726067074</v>
      </c>
      <c r="E102" s="14">
        <f>AVERAGE(D68:D81)</f>
        <v>11.725549804333625</v>
      </c>
      <c r="F102" s="14">
        <f>SUMPRODUCT(E68:E81,D68:D81)</f>
        <v>76.552949201576766</v>
      </c>
      <c r="G102" s="14">
        <f t="shared" si="37"/>
        <v>5.4680678001126264</v>
      </c>
    </row>
    <row r="103" spans="1:7" x14ac:dyDescent="0.25">
      <c r="A103" s="14" t="s">
        <v>66</v>
      </c>
      <c r="B103" s="14">
        <f>B100</f>
        <v>151.75462467453929</v>
      </c>
      <c r="C103" s="14">
        <f t="shared" ref="C103" si="41">C100</f>
        <v>10.839616048181378</v>
      </c>
      <c r="D103" s="14">
        <f t="shared" si="40"/>
        <v>164.15769726067074</v>
      </c>
      <c r="E103" s="14">
        <f>E102</f>
        <v>11.725549804333625</v>
      </c>
      <c r="F103" s="14">
        <f>SUMPRODUCT(F68:F81,D68:D81)</f>
        <v>1820.5163264613814</v>
      </c>
      <c r="G103" s="14">
        <f t="shared" si="37"/>
        <v>130.03688046152723</v>
      </c>
    </row>
    <row r="104" spans="1:7" x14ac:dyDescent="0.25">
      <c r="A104" s="14" t="s">
        <v>67</v>
      </c>
      <c r="B104" s="14">
        <f>B101</f>
        <v>561.02374936115223</v>
      </c>
      <c r="C104" s="14">
        <f>C101</f>
        <v>40.073124954368019</v>
      </c>
      <c r="D104" s="14">
        <f t="shared" si="40"/>
        <v>164.15769726067074</v>
      </c>
      <c r="E104" s="14">
        <f>E103</f>
        <v>11.725549804333625</v>
      </c>
      <c r="F104" s="14">
        <f>SUMPRODUCT(G68:G81,D68:D81)</f>
        <v>6685.7777437421846</v>
      </c>
      <c r="G104" s="14">
        <f t="shared" si="37"/>
        <v>477.55555312444176</v>
      </c>
    </row>
    <row r="105" spans="1:7" x14ac:dyDescent="0.25">
      <c r="A105" s="14" t="s">
        <v>68</v>
      </c>
      <c r="B105" s="14">
        <f>B103</f>
        <v>151.75462467453929</v>
      </c>
      <c r="C105" s="14">
        <f>C103</f>
        <v>10.839616048181378</v>
      </c>
      <c r="D105" s="14">
        <f>SUM(E68:E81)</f>
        <v>5.723220820874829</v>
      </c>
      <c r="E105" s="14">
        <f>AVERAGE(E68:E81)</f>
        <v>0.40880148720534493</v>
      </c>
      <c r="F105" s="14">
        <f>SUMPRODUCT(F68:F81,E68:E81)</f>
        <v>67.385003957640535</v>
      </c>
      <c r="G105" s="14">
        <f t="shared" si="37"/>
        <v>4.8132145684028957</v>
      </c>
    </row>
    <row r="106" spans="1:7" x14ac:dyDescent="0.25">
      <c r="A106" s="14" t="s">
        <v>69</v>
      </c>
      <c r="B106" s="14">
        <f>B104</f>
        <v>561.02374936115223</v>
      </c>
      <c r="C106" s="14">
        <f t="shared" ref="C106" si="42">C104</f>
        <v>40.073124954368019</v>
      </c>
      <c r="D106" s="14">
        <f t="shared" si="40"/>
        <v>5.723220820874829</v>
      </c>
      <c r="E106" s="14">
        <f>E105</f>
        <v>0.40880148720534493</v>
      </c>
      <c r="F106" s="14">
        <f>SUMPRODUCT(G68:G81,E68:E81)</f>
        <v>266.47377760266028</v>
      </c>
      <c r="G106" s="14">
        <f t="shared" si="37"/>
        <v>19.033841257332877</v>
      </c>
    </row>
    <row r="107" spans="1:7" x14ac:dyDescent="0.25">
      <c r="A107" s="14" t="s">
        <v>70</v>
      </c>
      <c r="B107" s="14">
        <f>B106</f>
        <v>561.02374936115223</v>
      </c>
      <c r="C107" s="14">
        <f>C106</f>
        <v>40.073124954368019</v>
      </c>
      <c r="D107" s="14">
        <f>SUM(F68:F81)</f>
        <v>151.75462467453929</v>
      </c>
      <c r="E107" s="14">
        <f>AVERAGE(F68:F81)</f>
        <v>10.839616048181378</v>
      </c>
      <c r="F107" s="14">
        <f>SUMPRODUCT(G68:G81,F68:F81)</f>
        <v>6242.8099763692371</v>
      </c>
      <c r="G107" s="14">
        <f t="shared" si="37"/>
        <v>445.91499831208836</v>
      </c>
    </row>
    <row r="110" spans="1:7" x14ac:dyDescent="0.25">
      <c r="A110" s="15"/>
      <c r="B110" s="15"/>
      <c r="C110" s="15"/>
      <c r="D110" s="15"/>
      <c r="E110" s="15" t="s">
        <v>55</v>
      </c>
    </row>
    <row r="111" spans="1:7" x14ac:dyDescent="0.25">
      <c r="A111" s="14">
        <f>(SUMPRODUCT(C68:C81,C68:C81)/14) - POWER(C93, 2)</f>
        <v>90.789560256413012</v>
      </c>
      <c r="B111" s="14">
        <f>(SUMPRODUCT(B68:B81,B68:B81)/14) - POWER(E93, 2)</f>
        <v>54.611272159649388</v>
      </c>
      <c r="C111" s="14">
        <f>SQRT(A111)</f>
        <v>9.5283555903635868</v>
      </c>
      <c r="D111" s="14">
        <f t="shared" ref="C111:D125" si="43">SQRT(B111)</f>
        <v>7.3899439889385761</v>
      </c>
      <c r="E111" s="14">
        <f>(G93-(C93*E93))/(C111*D111)</f>
        <v>0.18907800786876353</v>
      </c>
    </row>
    <row r="112" spans="1:7" x14ac:dyDescent="0.25">
      <c r="A112" s="14">
        <f>(SUMPRODUCT(D68:D81,D68:D81)/14) - POWER(C94, 2)</f>
        <v>3.2889781701411493</v>
      </c>
      <c r="B112" s="14">
        <f>B111</f>
        <v>54.611272159649388</v>
      </c>
      <c r="C112" s="14">
        <f>SQRT(A112)</f>
        <v>1.8135540163284769</v>
      </c>
      <c r="D112" s="14">
        <f t="shared" si="43"/>
        <v>7.3899439889385761</v>
      </c>
      <c r="E112" s="14">
        <f t="shared" ref="E112:E125" si="44">(G94-(C94*E94))/(C112*D112)</f>
        <v>0.76536469454613887</v>
      </c>
    </row>
    <row r="113" spans="1:7" x14ac:dyDescent="0.25">
      <c r="A113" s="14">
        <f>(SUMPRODUCT(E68:E81,E68:E81)/14) - POWER(C95, 2)</f>
        <v>1.8775998153312801</v>
      </c>
      <c r="B113" s="14">
        <f>B112</f>
        <v>54.611272159649388</v>
      </c>
      <c r="C113" s="14">
        <f t="shared" si="43"/>
        <v>1.370255383252071</v>
      </c>
      <c r="D113" s="14">
        <f t="shared" si="43"/>
        <v>7.3899439889385761</v>
      </c>
      <c r="E113" s="14">
        <f t="shared" si="44"/>
        <v>0.14600070298487397</v>
      </c>
    </row>
    <row r="114" spans="1:7" x14ac:dyDescent="0.25">
      <c r="A114" s="14">
        <f>(SUMPRODUCT(F68:F81,F68:F81)/14) - POWER(C96, 2)</f>
        <v>5.1261483309279328</v>
      </c>
      <c r="B114" s="14">
        <f>B113</f>
        <v>54.611272159649388</v>
      </c>
      <c r="C114" s="14">
        <f t="shared" si="43"/>
        <v>2.2640998942025354</v>
      </c>
      <c r="D114" s="14">
        <f t="shared" si="43"/>
        <v>7.3899439889385761</v>
      </c>
      <c r="E114" s="14">
        <f t="shared" si="44"/>
        <v>0.7146525923593029</v>
      </c>
    </row>
    <row r="115" spans="1:7" x14ac:dyDescent="0.25">
      <c r="A115" s="14">
        <f>(SUMPRODUCT(G68:G81,G68:G81)/14) - POWER(C97, 2)</f>
        <v>43.616593375872526</v>
      </c>
      <c r="B115" s="14">
        <f>B114</f>
        <v>54.611272159649388</v>
      </c>
      <c r="C115" s="14">
        <f t="shared" si="43"/>
        <v>6.604285985318362</v>
      </c>
      <c r="D115" s="14">
        <f t="shared" si="43"/>
        <v>7.3899439889385761</v>
      </c>
      <c r="E115" s="14">
        <f t="shared" si="44"/>
        <v>0.88855186717517254</v>
      </c>
    </row>
    <row r="116" spans="1:7" x14ac:dyDescent="0.25">
      <c r="A116" s="14">
        <f>(SUMPRODUCT(D68:D81,D68:D81)/14) - POWER(C98, 2)</f>
        <v>3.2889781701411493</v>
      </c>
      <c r="B116" s="14">
        <f>(SUMPRODUCT(C68:C81,C68:C81)/14) - POWER(E98, 2)</f>
        <v>90.789560256413012</v>
      </c>
      <c r="C116" s="14">
        <f t="shared" si="43"/>
        <v>1.8135540163284769</v>
      </c>
      <c r="D116" s="14">
        <f t="shared" si="43"/>
        <v>9.5283555903635868</v>
      </c>
      <c r="E116" s="14">
        <f t="shared" si="44"/>
        <v>1.2704710711980687E-2</v>
      </c>
    </row>
    <row r="117" spans="1:7" x14ac:dyDescent="0.25">
      <c r="A117" s="14">
        <f>(SUMPRODUCT(E68:E81,E68:E81)/14) - POWER(C99, 2)</f>
        <v>1.8775998153312801</v>
      </c>
      <c r="B117" s="14">
        <f>B116</f>
        <v>90.789560256413012</v>
      </c>
      <c r="C117" s="14">
        <f t="shared" si="43"/>
        <v>1.370255383252071</v>
      </c>
      <c r="D117" s="14">
        <f t="shared" si="43"/>
        <v>9.5283555903635868</v>
      </c>
      <c r="E117" s="14">
        <f t="shared" si="44"/>
        <v>-0.29248725240482842</v>
      </c>
    </row>
    <row r="118" spans="1:7" x14ac:dyDescent="0.25">
      <c r="A118" s="14">
        <f>(SUMPRODUCT(F68:F81,F68:F81)/14) - POWER(C100, 2)</f>
        <v>5.1261483309279328</v>
      </c>
      <c r="B118" s="14">
        <f>B117</f>
        <v>90.789560256413012</v>
      </c>
      <c r="C118" s="14">
        <f t="shared" si="43"/>
        <v>2.2640998942025354</v>
      </c>
      <c r="D118" s="14">
        <f t="shared" si="43"/>
        <v>9.5283555903635868</v>
      </c>
      <c r="E118" s="14">
        <f t="shared" si="44"/>
        <v>5.2110826722777295E-2</v>
      </c>
    </row>
    <row r="119" spans="1:7" x14ac:dyDescent="0.25">
      <c r="A119" s="14">
        <f>(SUMPRODUCT(G68:G81,G68:G81)/14) - POWER(C101, 2)</f>
        <v>43.616593375872526</v>
      </c>
      <c r="B119" s="14">
        <f>B118</f>
        <v>90.789560256413012</v>
      </c>
      <c r="C119" s="14">
        <f t="shared" si="43"/>
        <v>6.604285985318362</v>
      </c>
      <c r="D119" s="14">
        <f t="shared" si="43"/>
        <v>9.5283555903635868</v>
      </c>
      <c r="E119" s="14">
        <f t="shared" si="44"/>
        <v>6.7342412205110808E-2</v>
      </c>
    </row>
    <row r="120" spans="1:7" x14ac:dyDescent="0.25">
      <c r="A120" s="14">
        <f>(SUMPRODUCT(E68:E81,E68:E81)/14) - POWER(C102, 2)</f>
        <v>1.8775998153312801</v>
      </c>
      <c r="B120" s="14">
        <f>(SUMPRODUCT(D68:D81,D68:D81)/14) - POWER(E102, 2)</f>
        <v>3.2889781701411493</v>
      </c>
      <c r="C120" s="14">
        <f t="shared" si="43"/>
        <v>1.370255383252071</v>
      </c>
      <c r="D120" s="14">
        <f t="shared" si="43"/>
        <v>1.8135540163284769</v>
      </c>
      <c r="E120" s="14">
        <f t="shared" si="44"/>
        <v>0.2714836509452177</v>
      </c>
    </row>
    <row r="121" spans="1:7" x14ac:dyDescent="0.25">
      <c r="A121" s="14">
        <f>(SUMPRODUCT(F68:F81,F68:F81)/14) - POWER(C103, 2)</f>
        <v>5.1261483309279328</v>
      </c>
      <c r="B121" s="14">
        <f>B120</f>
        <v>3.2889781701411493</v>
      </c>
      <c r="C121" s="14">
        <f t="shared" si="43"/>
        <v>2.2640998942025354</v>
      </c>
      <c r="D121" s="14">
        <f t="shared" si="43"/>
        <v>1.8135540163284769</v>
      </c>
      <c r="E121" s="14">
        <f t="shared" si="44"/>
        <v>0.71514232531034261</v>
      </c>
    </row>
    <row r="122" spans="1:7" x14ac:dyDescent="0.25">
      <c r="A122" s="14">
        <f>(SUMPRODUCT(G68:G81,G68:G81)/14) - POWER(C104, 2)</f>
        <v>43.616593375872526</v>
      </c>
      <c r="B122" s="14">
        <f>B121</f>
        <v>3.2889781701411493</v>
      </c>
      <c r="C122" s="14">
        <f t="shared" si="43"/>
        <v>6.604285985318362</v>
      </c>
      <c r="D122" s="14">
        <f t="shared" si="43"/>
        <v>1.8135540163284769</v>
      </c>
      <c r="E122" s="14">
        <f t="shared" si="44"/>
        <v>0.64089368394318547</v>
      </c>
    </row>
    <row r="123" spans="1:7" x14ac:dyDescent="0.25">
      <c r="A123" s="14">
        <f>(SUMPRODUCT(F68:F81,F68:F81)/14) - POWER(C105, 2)</f>
        <v>5.1261483309279328</v>
      </c>
      <c r="B123" s="14">
        <f>(SUMPRODUCT(E68:E81,E68:E81)/14) - POWER(E105, 2)</f>
        <v>1.8775998153312801</v>
      </c>
      <c r="C123" s="14">
        <f t="shared" si="43"/>
        <v>2.2640998942025354</v>
      </c>
      <c r="D123" s="14">
        <f t="shared" si="43"/>
        <v>1.370255383252071</v>
      </c>
      <c r="E123" s="14">
        <f t="shared" si="44"/>
        <v>0.12311888033869962</v>
      </c>
    </row>
    <row r="124" spans="1:7" x14ac:dyDescent="0.25">
      <c r="A124" s="14">
        <f>(SUMPRODUCT(G68:G81,G68:G81)/14) - POWER(C106, 2)</f>
        <v>43.616593375872526</v>
      </c>
      <c r="B124" s="14">
        <f>B123</f>
        <v>1.8775998153312801</v>
      </c>
      <c r="C124" s="14">
        <f t="shared" si="43"/>
        <v>6.604285985318362</v>
      </c>
      <c r="D124" s="14">
        <f t="shared" si="43"/>
        <v>1.370255383252071</v>
      </c>
      <c r="E124" s="14">
        <f t="shared" si="44"/>
        <v>0.29304061643631835</v>
      </c>
    </row>
    <row r="125" spans="1:7" x14ac:dyDescent="0.25">
      <c r="A125" s="14">
        <f>(SUMPRODUCT(G68:G81,G68:G81)/14) - POWER(C107, 2)</f>
        <v>43.616593375872526</v>
      </c>
      <c r="B125" s="14">
        <f>(SUMPRODUCT(F68:F81,F68:F81)/14) - POWER(E107, 2)</f>
        <v>5.1261483309279328</v>
      </c>
      <c r="C125" s="14">
        <f t="shared" si="43"/>
        <v>6.604285985318362</v>
      </c>
      <c r="D125" s="14">
        <f t="shared" si="43"/>
        <v>2.2640998942025354</v>
      </c>
      <c r="E125" s="14">
        <f t="shared" si="44"/>
        <v>0.7716105579366952</v>
      </c>
    </row>
    <row r="127" spans="1:7" x14ac:dyDescent="0.25">
      <c r="B127" s="26" t="s">
        <v>71</v>
      </c>
      <c r="C127" s="26" t="s">
        <v>72</v>
      </c>
      <c r="D127" s="26" t="s">
        <v>73</v>
      </c>
      <c r="E127" s="26" t="s">
        <v>74</v>
      </c>
      <c r="F127" s="26" t="s">
        <v>75</v>
      </c>
      <c r="G127" s="26" t="s">
        <v>76</v>
      </c>
    </row>
    <row r="128" spans="1:7" x14ac:dyDescent="0.25">
      <c r="A128" s="26" t="s">
        <v>71</v>
      </c>
      <c r="B128" s="14">
        <v>1</v>
      </c>
      <c r="C128" s="14">
        <f>B129</f>
        <v>0.18907800786876353</v>
      </c>
      <c r="D128" s="14">
        <f>B130</f>
        <v>0.76536469454613887</v>
      </c>
      <c r="E128" s="14">
        <f>B131</f>
        <v>0.14600070298487397</v>
      </c>
      <c r="F128" s="14">
        <f>B132</f>
        <v>0.7146525923593029</v>
      </c>
      <c r="G128" s="14">
        <f>B133</f>
        <v>0.88855186717517254</v>
      </c>
    </row>
    <row r="129" spans="1:7" x14ac:dyDescent="0.25">
      <c r="A129" s="26" t="s">
        <v>72</v>
      </c>
      <c r="B129" s="14">
        <f>E111</f>
        <v>0.18907800786876353</v>
      </c>
      <c r="C129" s="14">
        <v>1</v>
      </c>
      <c r="D129" s="14">
        <f>C130</f>
        <v>1.2704710711980687E-2</v>
      </c>
      <c r="E129" s="14">
        <f>C131</f>
        <v>-0.29248725240482842</v>
      </c>
      <c r="F129" s="14">
        <f>C132</f>
        <v>5.2110826722777295E-2</v>
      </c>
      <c r="G129" s="14">
        <f>C133</f>
        <v>6.7342412205110808E-2</v>
      </c>
    </row>
    <row r="130" spans="1:7" x14ac:dyDescent="0.25">
      <c r="A130" s="26" t="s">
        <v>73</v>
      </c>
      <c r="B130" s="14">
        <f>E112</f>
        <v>0.76536469454613887</v>
      </c>
      <c r="C130" s="14">
        <f>E116</f>
        <v>1.2704710711980687E-2</v>
      </c>
      <c r="D130" s="14">
        <v>1</v>
      </c>
      <c r="E130" s="14">
        <f>D131</f>
        <v>0.2714836509452177</v>
      </c>
      <c r="F130" s="14">
        <f>D132</f>
        <v>0.71514232531034261</v>
      </c>
      <c r="G130" s="14">
        <f>D133</f>
        <v>0.64089368394318547</v>
      </c>
    </row>
    <row r="131" spans="1:7" x14ac:dyDescent="0.25">
      <c r="A131" s="26" t="s">
        <v>74</v>
      </c>
      <c r="B131" s="14">
        <f>E113</f>
        <v>0.14600070298487397</v>
      </c>
      <c r="C131" s="14">
        <f>E117</f>
        <v>-0.29248725240482842</v>
      </c>
      <c r="D131" s="14">
        <f>E120</f>
        <v>0.2714836509452177</v>
      </c>
      <c r="E131" s="14">
        <v>1</v>
      </c>
      <c r="F131" s="14">
        <f>E132</f>
        <v>0.12311888033869962</v>
      </c>
      <c r="G131" s="14">
        <f>E133</f>
        <v>0.29304061643631835</v>
      </c>
    </row>
    <row r="132" spans="1:7" x14ac:dyDescent="0.25">
      <c r="A132" s="26" t="s">
        <v>75</v>
      </c>
      <c r="B132" s="14">
        <f>E114</f>
        <v>0.7146525923593029</v>
      </c>
      <c r="C132" s="14">
        <f>E118</f>
        <v>5.2110826722777295E-2</v>
      </c>
      <c r="D132" s="14">
        <f>E121</f>
        <v>0.71514232531034261</v>
      </c>
      <c r="E132" s="14">
        <f>E123</f>
        <v>0.12311888033869962</v>
      </c>
      <c r="F132" s="14">
        <v>1</v>
      </c>
      <c r="G132" s="14">
        <f>F133</f>
        <v>0.7716105579366952</v>
      </c>
    </row>
    <row r="133" spans="1:7" x14ac:dyDescent="0.25">
      <c r="A133" s="26" t="s">
        <v>76</v>
      </c>
      <c r="B133" s="14">
        <f>E115</f>
        <v>0.88855186717517254</v>
      </c>
      <c r="C133" s="14">
        <f>E119</f>
        <v>6.7342412205110808E-2</v>
      </c>
      <c r="D133" s="14">
        <f>E122</f>
        <v>0.64089368394318547</v>
      </c>
      <c r="E133" s="14">
        <f>E124</f>
        <v>0.29304061643631835</v>
      </c>
      <c r="F133" s="14">
        <f>E125</f>
        <v>0.7716105579366952</v>
      </c>
      <c r="G133" s="14">
        <v>1</v>
      </c>
    </row>
    <row r="134" spans="1:7" x14ac:dyDescent="0.25">
      <c r="A134" s="18"/>
    </row>
    <row r="135" spans="1:7" x14ac:dyDescent="0.25">
      <c r="A135" s="26" t="s">
        <v>78</v>
      </c>
      <c r="B135" s="14">
        <f>C128*(SQRT(12))/(SQRT(1-POWER(C128,2)))</f>
        <v>0.66701703909789956</v>
      </c>
      <c r="C135" s="14">
        <f>D128*(SQRT(12))/(SQRT(1-POWER(D128,2)))</f>
        <v>4.1195060878794383</v>
      </c>
      <c r="D135" s="14">
        <f>E128*(SQRT(12))/(SQRT(1-POWER(E128,2)))</f>
        <v>0.51123946453472358</v>
      </c>
      <c r="E135" s="14">
        <f>F128*(SQRT(12))/(SQRT(1-POWER(F128,2)))</f>
        <v>3.5392444569697439</v>
      </c>
      <c r="F135" s="14">
        <f>G128*(SQRT(12))/(SQRT(1-POWER(G128,2)))</f>
        <v>6.7092279887622164</v>
      </c>
    </row>
    <row r="136" spans="1:7" x14ac:dyDescent="0.25">
      <c r="A136" s="26" t="s">
        <v>77</v>
      </c>
      <c r="B136" s="14">
        <f>_xlfn.T.INV.2T(0.025,12)</f>
        <v>2.560032959359245</v>
      </c>
    </row>
    <row r="138" spans="1:7" ht="15.75" thickBot="1" x14ac:dyDescent="0.3"/>
    <row r="139" spans="1:7" ht="16.5" thickTop="1" thickBot="1" x14ac:dyDescent="0.3">
      <c r="A139" s="34" t="s">
        <v>79</v>
      </c>
      <c r="B139" s="34"/>
      <c r="C139" s="34"/>
      <c r="D139" s="34"/>
      <c r="E139" s="34"/>
      <c r="F139" s="34"/>
    </row>
    <row r="140" spans="1:7" ht="16.5" thickTop="1" thickBot="1" x14ac:dyDescent="0.3">
      <c r="A140" s="14">
        <v>1</v>
      </c>
      <c r="B140" s="14">
        <f>MAX(B19:B32)</f>
        <v>31.596578795606568</v>
      </c>
      <c r="C140" s="14">
        <f>MAX(C19:C32)</f>
        <v>16.559070982450315</v>
      </c>
      <c r="D140" s="14">
        <f>MAX(D19:D32)</f>
        <v>3.7274140361219352</v>
      </c>
      <c r="E140" s="14">
        <f>MAX(E19:E32)</f>
        <v>16.098730286006443</v>
      </c>
      <c r="F140" s="14">
        <f>MAX(F19:F32)</f>
        <v>51.630003159068423</v>
      </c>
    </row>
    <row r="141" spans="1:7" ht="16.5" thickTop="1" thickBot="1" x14ac:dyDescent="0.3">
      <c r="A141" s="34" t="s">
        <v>80</v>
      </c>
      <c r="B141" s="34"/>
      <c r="C141" s="34"/>
      <c r="D141" s="34"/>
      <c r="E141" s="34"/>
      <c r="F141" s="34"/>
    </row>
    <row r="142" spans="1:7" ht="16.5" thickTop="1" thickBot="1" x14ac:dyDescent="0.3">
      <c r="A142" s="14">
        <v>1</v>
      </c>
      <c r="B142" s="14">
        <f>0.95 * B140</f>
        <v>30.016749855826237</v>
      </c>
      <c r="C142" s="14">
        <f>0.95 * C140</f>
        <v>15.731117433327798</v>
      </c>
      <c r="D142" s="14">
        <f>0.95 * D140</f>
        <v>3.5410433343158383</v>
      </c>
      <c r="E142" s="14">
        <f>0.95 * E140</f>
        <v>15.29379377170612</v>
      </c>
      <c r="F142" s="14">
        <f>0.95 * F140</f>
        <v>49.048503001115002</v>
      </c>
    </row>
    <row r="143" spans="1:7" ht="16.5" thickTop="1" thickBot="1" x14ac:dyDescent="0.3">
      <c r="A143" s="27" t="s">
        <v>81</v>
      </c>
      <c r="B143" s="14">
        <f>G51+G52*B142+G53*C142+G54*D142+G55*E142+G56*F142</f>
        <v>39.62245992941989</v>
      </c>
    </row>
    <row r="144" spans="1:7" ht="15.75" thickTop="1" x14ac:dyDescent="0.25"/>
  </sheetData>
  <mergeCells count="15">
    <mergeCell ref="A139:F139"/>
    <mergeCell ref="A141:F141"/>
    <mergeCell ref="G55:H55"/>
    <mergeCell ref="G56:H56"/>
    <mergeCell ref="H62:H63"/>
    <mergeCell ref="A67:G67"/>
    <mergeCell ref="A83:G83"/>
    <mergeCell ref="G52:H52"/>
    <mergeCell ref="G53:H53"/>
    <mergeCell ref="G54:H54"/>
    <mergeCell ref="A34:B34"/>
    <mergeCell ref="A42:B42"/>
    <mergeCell ref="H42:I42"/>
    <mergeCell ref="G50:H50"/>
    <mergeCell ref="G51:H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2022-02-23T07:55:29Z</dcterms:modified>
</cp:coreProperties>
</file>