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A2B5A89-416F-4693-A088-70F2898BD0B3}" xr6:coauthVersionLast="47" xr6:coauthVersionMax="47" xr10:uidLastSave="{00000000-0000-0000-0000-000000000000}"/>
  <bookViews>
    <workbookView xWindow="28680" yWindow="-3420" windowWidth="38640" windowHeight="21120" activeTab="4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  <sheet name="lean bulk last semest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5" l="1"/>
  <c r="R15" i="5" s="1"/>
  <c r="S9" i="5"/>
  <c r="T9" i="5"/>
  <c r="T15" i="5" s="1"/>
  <c r="U9" i="5"/>
  <c r="Q9" i="5"/>
  <c r="U15" i="5"/>
  <c r="R7" i="5"/>
  <c r="S7" i="5"/>
  <c r="T7" i="5"/>
  <c r="U7" i="5"/>
  <c r="Q7" i="5"/>
  <c r="R8" i="5"/>
  <c r="S8" i="5"/>
  <c r="T8" i="5"/>
  <c r="U8" i="5"/>
  <c r="Q8" i="5"/>
  <c r="R5" i="5"/>
  <c r="S5" i="5"/>
  <c r="T5" i="5"/>
  <c r="U5" i="5"/>
  <c r="Q5" i="5"/>
  <c r="Q15" i="5" s="1"/>
  <c r="S4" i="5"/>
  <c r="T4" i="5"/>
  <c r="U4" i="5"/>
  <c r="R4" i="5"/>
  <c r="Q4" i="5"/>
  <c r="H17" i="5"/>
  <c r="G17" i="5"/>
  <c r="H9" i="5"/>
  <c r="G9" i="5"/>
  <c r="H4" i="5"/>
  <c r="G4" i="5"/>
  <c r="H13" i="5"/>
  <c r="G13" i="5"/>
  <c r="H18" i="5"/>
  <c r="G18" i="5"/>
  <c r="H14" i="5"/>
  <c r="G14" i="5"/>
  <c r="H20" i="5"/>
  <c r="G20" i="5"/>
  <c r="H16" i="5"/>
  <c r="G16" i="5"/>
  <c r="H8" i="5"/>
  <c r="G8" i="5"/>
  <c r="H21" i="5"/>
  <c r="G21" i="5"/>
  <c r="H3" i="5"/>
  <c r="G3" i="5"/>
  <c r="H7" i="5"/>
  <c r="G7" i="5"/>
  <c r="H12" i="5"/>
  <c r="G12" i="5"/>
  <c r="H6" i="5"/>
  <c r="G6" i="5"/>
  <c r="H10" i="5"/>
  <c r="G10" i="5"/>
  <c r="H15" i="5"/>
  <c r="G15" i="5"/>
  <c r="H2" i="5"/>
  <c r="G2" i="5"/>
  <c r="H5" i="5"/>
  <c r="G5" i="5"/>
  <c r="H19" i="5"/>
  <c r="G19" i="5"/>
  <c r="H22" i="5"/>
  <c r="G22" i="5"/>
  <c r="H11" i="5"/>
  <c r="G11" i="5"/>
  <c r="K29" i="5"/>
  <c r="L29" i="5"/>
  <c r="M29" i="5"/>
  <c r="J29" i="5"/>
  <c r="P10" i="4"/>
  <c r="N10" i="4"/>
  <c r="K10" i="4"/>
  <c r="I10" i="4"/>
  <c r="N9" i="4"/>
  <c r="I9" i="4"/>
  <c r="J10" i="4"/>
  <c r="K8" i="4"/>
  <c r="J8" i="4"/>
  <c r="I8" i="4"/>
  <c r="K7" i="4"/>
  <c r="J7" i="4"/>
  <c r="I7" i="4"/>
  <c r="K6" i="4"/>
  <c r="J6" i="4"/>
  <c r="J11" i="4" s="1"/>
  <c r="I6" i="4"/>
  <c r="K5" i="4"/>
  <c r="J5" i="4"/>
  <c r="I5" i="4"/>
  <c r="O10" i="4"/>
  <c r="P8" i="4"/>
  <c r="O8" i="4"/>
  <c r="N8" i="4"/>
  <c r="P7" i="4"/>
  <c r="O7" i="4"/>
  <c r="N7" i="4"/>
  <c r="P6" i="4"/>
  <c r="O6" i="4"/>
  <c r="N6" i="4"/>
  <c r="P5" i="4"/>
  <c r="O5" i="4"/>
  <c r="O11" i="4" s="1"/>
  <c r="N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S15" i="5" l="1"/>
  <c r="I117" i="3"/>
  <c r="H104" i="3"/>
  <c r="K11" i="4"/>
  <c r="I11" i="4"/>
  <c r="N11" i="4"/>
  <c r="P11" i="4"/>
  <c r="G23" i="2"/>
  <c r="B23" i="2"/>
  <c r="B26" i="2" s="1"/>
  <c r="F3" i="2" s="1"/>
  <c r="C91" i="3"/>
  <c r="D91" i="3"/>
  <c r="Q74" i="3"/>
  <c r="O74" i="3"/>
  <c r="D104" i="3"/>
  <c r="B117" i="3"/>
  <c r="D130" i="3"/>
  <c r="B130" i="3"/>
  <c r="B104" i="3"/>
  <c r="G104" i="3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N19" i="2"/>
  <c r="D5" i="2" s="1"/>
  <c r="M19" i="2"/>
  <c r="D4" i="2" s="1"/>
  <c r="L19" i="2"/>
  <c r="D3" i="2" s="1"/>
  <c r="I24" i="1"/>
  <c r="H59" i="3" l="1"/>
  <c r="C65" i="3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<sst xmlns="http://schemas.openxmlformats.org/spreadsheetml/2006/main" count="669" uniqueCount="247">
  <si>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</si>
  <si>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</si>
  <si>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</si>
  <si>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</si>
  <si>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</si>
  <si>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</si>
  <si>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</si>
  <si>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</si>
  <si>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</si>
  <si>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</si>
  <si>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</si>
  <si>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</si>
  <si>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</si>
  <si>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</si>
  <si>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</si>
  <si>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</si>
  <si>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</si>
  <si>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</si>
  <si>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</si>
  <si>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</si>
  <si>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</si>
  <si>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</si>
  <si>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</si>
  <si>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</si>
  <si>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</si>
  <si>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</si>
  <si>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</si>
  <si>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</si>
  <si>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</si>
  <si>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</si>
  <si>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</si>
  <si>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</si>
  <si>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</si>
  <si>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</si>
  <si>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</si>
  <si>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</si>
  <si>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</si>
  <si>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</si>
  <si>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</si>
  <si>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</si>
  <si>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</si>
  <si>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</si>
  <si>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</si>
  <si>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</si>
  <si>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</si>
  <si>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</si>
  <si>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</si>
  <si>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</si>
  <si>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</si>
  <si>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</si>
  <si>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</si>
  <si>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</si>
  <si>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</si>
  <si>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</si>
  <si>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</si>
  <si>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</si>
  <si>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</si>
  <si>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</si>
  <si>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</si>
  <si>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</si>
  <si>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</si>
  <si>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</si>
  <si>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</si>
  <si>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</si>
  <si>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</si>
  <si>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</si>
  <si>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</si>
  <si>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</si>
  <si>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</si>
  <si>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</si>
  <si>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</si>
  <si>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</si>
  <si>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</si>
  <si>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</si>
  <si>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</si>
  <si>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</si>
  <si>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</si>
  <si>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</si>
  <si>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</si>
  <si>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</si>
  <si>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</si>
  <si>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</si>
  <si>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</si>
  <si>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</si>
  <si>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</si>
  <si>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</si>
  <si>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</si>
  <si>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</si>
  <si>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</si>
  <si>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</si>
  <si>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</si>
  <si>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</si>
  <si>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</si>
  <si>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</si>
  <si>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</si>
  <si>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</si>
  <si>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</si>
  <si>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</si>
  <si>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</si>
  <si>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</si>
  <si>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</si>
  <si>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</si>
  <si>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</si>
  <si>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</si>
  <si>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</si>
  <si>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</si>
  <si>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</si>
  <si>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</si>
  <si>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</si>
  <si>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</si>
  <si>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</si>
  <si>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</si>
  <si>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</si>
  <si>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</si>
  <si>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</si>
  <si>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</si>
  <si>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</si>
  <si>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</si>
  <si>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</si>
  <si>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</si>
  <si>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</si>
  <si>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</si>
  <si>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</si>
  <si>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</si>
  <si>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</si>
  <si>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</si>
  <si>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</si>
  <si>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</si>
  <si>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</si>
  <si>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</si>
  <si>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</si>
  <si>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</si>
  <si>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</si>
  <si>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</si>
  <si>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</si>
  <si>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</si>
  <si>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</si>
  <si>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</si>
  <si>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</si>
  <si>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</si>
  <si>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</si>
  <si>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</si>
  <si>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</si>
  <si>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</si>
  <si>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</si>
  <si>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</si>
  <si>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</si>
  <si>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</si>
  <si>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</si>
  <si>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</si>
  <si>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</si>
  <si>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</si>
  <si>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</si>
  <si>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</si>
  <si>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</si>
  <si>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</si>
  <si>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</si>
  <si>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</si>
  <si>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</si>
  <si>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</si>
  <si>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</si>
  <si>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</si>
  <si>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</si>
  <si>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</si>
  <si>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</si>
  <si>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</si>
  <si>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</si>
  <si>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</si>
  <si>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</si>
  <si>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</si>
  <si>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</si>
  <si>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</si>
  <si>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</si>
  <si>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</si>
  <si>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</si>
  <si>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</si>
  <si>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</si>
  <si>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</si>
  <si>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</si>
  <si>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</si>
  <si>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</si>
  <si>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</si>
  <si>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</si>
  <si>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</si>
  <si>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</si>
  <si>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</si>
  <si>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</si>
  <si>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</si>
  <si>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</si>
  <si>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riso smart chicco lungo 5kg</t>
  </si>
  <si>
    <t>pasta nice (in sconto)</t>
  </si>
  <si>
    <t>200g emmental</t>
  </si>
  <si>
    <t>200g petto di pollo s</t>
  </si>
  <si>
    <t>maionese?</t>
  </si>
  <si>
    <t>pomodori secchi?</t>
  </si>
  <si>
    <t>aglio?</t>
  </si>
  <si>
    <t>cipolla?</t>
  </si>
  <si>
    <t>maio light</t>
  </si>
  <si>
    <t>mayo</t>
  </si>
  <si>
    <t>mayo light 20g</t>
  </si>
  <si>
    <t>250g pasta integrale</t>
  </si>
  <si>
    <t>target cal</t>
  </si>
  <si>
    <t>target pro</t>
  </si>
  <si>
    <t>target fat</t>
  </si>
  <si>
    <t>target fiber</t>
  </si>
  <si>
    <t>daily</t>
  </si>
  <si>
    <t>weekly</t>
  </si>
  <si>
    <t>(6 days)</t>
  </si>
  <si>
    <t>foods (100g)</t>
  </si>
  <si>
    <t>fat</t>
  </si>
  <si>
    <t>food</t>
  </si>
  <si>
    <t>fiber</t>
  </si>
  <si>
    <t>1/3 litro latte esse</t>
  </si>
  <si>
    <t>200g emmenthal</t>
  </si>
  <si>
    <t>200g petto di pollo smart</t>
  </si>
  <si>
    <t>500g yogurt bianco smart</t>
  </si>
  <si>
    <t>100ml latte intero esse</t>
  </si>
  <si>
    <t>micronutrients to add</t>
  </si>
  <si>
    <t>quantity</t>
  </si>
  <si>
    <t>beta carotene</t>
  </si>
  <si>
    <t>thiamine</t>
  </si>
  <si>
    <t>0,5mg</t>
  </si>
  <si>
    <t>0,4mg</t>
  </si>
  <si>
    <t>folic acid</t>
  </si>
  <si>
    <t>300mg</t>
  </si>
  <si>
    <t>vitamin c</t>
  </si>
  <si>
    <t>vitamin b6</t>
  </si>
  <si>
    <t>75mg</t>
  </si>
  <si>
    <t xml:space="preserve">vitamin d </t>
  </si>
  <si>
    <t>15ug</t>
  </si>
  <si>
    <t>vitamin e</t>
  </si>
  <si>
    <t>vitamin k</t>
  </si>
  <si>
    <t>12mg</t>
  </si>
  <si>
    <t>83ug</t>
  </si>
  <si>
    <t>copper</t>
  </si>
  <si>
    <t>iron</t>
  </si>
  <si>
    <t>magnesium</t>
  </si>
  <si>
    <t>mangenese</t>
  </si>
  <si>
    <t>potassium</t>
  </si>
  <si>
    <t>0,6mg</t>
  </si>
  <si>
    <t>15mg</t>
  </si>
  <si>
    <t>120mg</t>
  </si>
  <si>
    <t>1,8mg</t>
  </si>
  <si>
    <t>2,4g</t>
  </si>
  <si>
    <t>2600ug</t>
  </si>
  <si>
    <t>https://meal.food-nutrients-calculator.com/?aliments=5693-200,130-100,113-300,29-200,502157-500</t>
  </si>
  <si>
    <t>100g (2) uova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</si>
</sst>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B1B1B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0" borderId="8" xfId="0" applyBorder="1" applyAlignment="1">
      <alignment horizontal="center"/>
    </xf>
    <xf numFmtId="0" fontId="0" fillId="2" borderId="7" xfId="0" applyFill="1" applyBorder="1"/>
    <xf numFmtId="2" fontId="0" fillId="0" borderId="10" xfId="0" applyNumberFormat="1" applyBorder="1"/>
    <xf numFmtId="0" fontId="5" fillId="3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44" fontId="0" fillId="0" borderId="8" xfId="1" applyFont="1" applyFill="1" applyBorder="1"/>
    <xf numFmtId="44" fontId="5" fillId="2" borderId="5" xfId="1" applyFont="1" applyFill="1" applyBorder="1"/>
    <xf numFmtId="44" fontId="0" fillId="0" borderId="8" xfId="1" applyFont="1" applyBorder="1"/>
    <xf numFmtId="44" fontId="0" fillId="2" borderId="1" xfId="1" applyFont="1" applyFill="1" applyBorder="1"/>
    <xf numFmtId="0" fontId="0" fillId="0" borderId="1" xfId="0" applyFill="1" applyBorder="1"/>
    <xf numFmtId="0" fontId="6" fillId="0" borderId="0" xfId="3"/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22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1B1897F-CCDB-4CBB-9BE1-92B702ABC6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21" headerRowBorderDxfId="20" tableBorderDxfId="19" totalsRowBorderDxfId="18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17"/>
    <tableColumn id="2" xr3:uid="{14FCB0BC-8DE4-4AA7-8660-575F63F8B8A6}" name="proteine" dataDxfId="16"/>
    <tableColumn id="3" xr3:uid="{C0B50CE8-FDFE-49A8-8945-F7C5D2CD5713}" name="calorie" dataDxfId="15"/>
    <tableColumn id="4" xr3:uid="{419A7849-565C-4737-B49A-97B34AC7F736}" name="rapporto proteine/calorie" dataDxfId="14">
      <calculatedColumnFormula>B2/C2</calculatedColumnFormula>
    </tableColumn>
    <tableColumn id="5" xr3:uid="{FA12BE60-94F7-4342-93BD-B6B457295831}" name="prezzo/kg" dataDxfId="13"/>
    <tableColumn id="6" xr3:uid="{616FE227-9C0F-4D3A-A972-663A04B87FDE}" name="rapporto proteine/€" dataDxfId="12">
      <calculatedColumnFormula>B2/E2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FEEA9-AA58-4204-A8C7-634A63CB75E6}" name="Table2" displayName="Table2" ref="A1:H22" totalsRowShown="0" headerRowDxfId="11" headerRowBorderDxfId="10" tableBorderDxfId="9" totalsRowBorderDxfId="8">
  <autoFilter ref="A1:H22" xr:uid="{ECDFEEA9-AA58-4204-A8C7-634A63CB75E6}"/>
  <sortState xmlns:xlrd2="http://schemas.microsoft.com/office/spreadsheetml/2017/richdata2" ref="A2:H22">
    <sortCondition descending="1" ref="H1:H22"/>
  </sortState>
  <tableColumns count="8">
    <tableColumn id="1" xr3:uid="{AB4A45E1-B89A-4707-8479-BFF4F0659BF8}" name="foods (100g)" dataDxfId="7"/>
    <tableColumn id="2" xr3:uid="{470D54CE-B5A5-41F6-95A8-DD7E923ED244}" name="cal" dataDxfId="6"/>
    <tableColumn id="3" xr3:uid="{E694C129-0B2F-4C17-9437-94D714E9FD4B}" name="pro" dataDxfId="5"/>
    <tableColumn id="9" xr3:uid="{E0C3B141-BD31-4EC9-A404-86508C0E7FD7}" name="fat" dataDxfId="4"/>
    <tableColumn id="10" xr3:uid="{03502587-F9AA-4481-A3E0-2A5A7867FA98}" name="fiber" dataDxfId="3"/>
    <tableColumn id="4" xr3:uid="{D7F14DF8-B895-41DB-ACB2-D51384C142B1}" name="eur" dataDxfId="2" dataCellStyle="Currency"/>
    <tableColumn id="5" xr3:uid="{B148E6D9-D950-47D2-BE5C-B98C6182553A}" name="pro/cal" dataDxfId="1">
      <calculatedColumnFormula>C2/B2</calculatedColumnFormula>
    </tableColumn>
    <tableColumn id="6" xr3:uid="{C3CF0D3F-CCE3-45AB-918F-D28A95B39AAC}" name="pro/eur" dataDxfId="0">
      <calculatedColumnFormula>C2/F2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al.food-nutrients-calculator.com/?aliments=5693-200,130-100,113-300,29-200,502157-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opLeftCell="F6"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zoomScale="93" workbookViewId="0">
      <selection activeCell="K7" sqref="K7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25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25">
      <c r="A127" s="15"/>
      <c r="B127" s="3"/>
      <c r="C127" s="3"/>
      <c r="D127" s="19"/>
      <c r="F127" s="15"/>
      <c r="G127" s="3"/>
      <c r="H127" s="3"/>
      <c r="I127" s="19"/>
    </row>
    <row r="128" spans="1:9" x14ac:dyDescent="0.25">
      <c r="A128" s="15"/>
      <c r="B128" s="3"/>
      <c r="C128" s="3"/>
      <c r="D128" s="19"/>
      <c r="F128" s="15"/>
      <c r="G128" s="3"/>
      <c r="H128" s="3"/>
      <c r="I128" s="19"/>
    </row>
    <row r="129" spans="1:9" x14ac:dyDescent="0.25">
      <c r="A129" s="15"/>
      <c r="B129" s="3"/>
      <c r="C129" s="3"/>
      <c r="D129" s="19"/>
      <c r="F129" s="15"/>
      <c r="G129" s="3"/>
      <c r="H129" s="3"/>
      <c r="I129" s="19"/>
    </row>
    <row r="130" spans="1:9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P28"/>
  <sheetViews>
    <sheetView workbookViewId="0">
      <selection activeCell="H44" sqref="H44"/>
    </sheetView>
  </sheetViews>
  <sheetFormatPr defaultRowHeight="15" x14ac:dyDescent="0.25"/>
  <cols>
    <col min="1" max="1" width="26" customWidth="1"/>
    <col min="8" max="8" width="21" customWidth="1"/>
    <col min="13" max="13" width="19.28515625" customWidth="1"/>
  </cols>
  <sheetData>
    <row r="1" spans="1:16" x14ac:dyDescent="0.25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6" x14ac:dyDescent="0.25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6" x14ac:dyDescent="0.25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6" x14ac:dyDescent="0.25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  <c r="M4" s="3" t="s">
        <v>96</v>
      </c>
      <c r="N4" s="3" t="s">
        <v>45</v>
      </c>
      <c r="O4" s="3" t="s">
        <v>83</v>
      </c>
      <c r="P4" s="3" t="s">
        <v>87</v>
      </c>
    </row>
    <row r="5" spans="1:16" x14ac:dyDescent="0.25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  <c r="M5" s="3" t="s">
        <v>187</v>
      </c>
      <c r="N5" s="3">
        <f>47*3</f>
        <v>141</v>
      </c>
      <c r="O5" s="3">
        <f>3.3*3</f>
        <v>9.8999999999999986</v>
      </c>
      <c r="P5" s="3">
        <f>0.1*3</f>
        <v>0.30000000000000004</v>
      </c>
    </row>
    <row r="6" spans="1:16" x14ac:dyDescent="0.25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  <c r="M6" s="3" t="s">
        <v>188</v>
      </c>
      <c r="N6" s="3">
        <f>51*5</f>
        <v>255</v>
      </c>
      <c r="O6" s="3">
        <f>5.3*5</f>
        <v>26.5</v>
      </c>
      <c r="P6" s="3">
        <f>0.15*5</f>
        <v>0.75</v>
      </c>
    </row>
    <row r="7" spans="1:16" x14ac:dyDescent="0.25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192</v>
      </c>
      <c r="I7" s="3">
        <f>100*2</f>
        <v>200</v>
      </c>
      <c r="J7" s="3">
        <f>23.2*2</f>
        <v>46.4</v>
      </c>
      <c r="K7" s="3">
        <f>0.8*2</f>
        <v>1.6</v>
      </c>
      <c r="M7" s="3" t="s">
        <v>192</v>
      </c>
      <c r="N7" s="3">
        <f>100*2</f>
        <v>200</v>
      </c>
      <c r="O7" s="3">
        <f>23.2*2</f>
        <v>46.4</v>
      </c>
      <c r="P7" s="3">
        <f>0.8*2</f>
        <v>1.6</v>
      </c>
    </row>
    <row r="8" spans="1:16" x14ac:dyDescent="0.25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191</v>
      </c>
      <c r="I8" s="3">
        <f>382*2</f>
        <v>764</v>
      </c>
      <c r="J8" s="3">
        <f>28*2</f>
        <v>56</v>
      </c>
      <c r="K8" s="3">
        <f>0.75*2</f>
        <v>1.5</v>
      </c>
      <c r="M8" s="3" t="s">
        <v>191</v>
      </c>
      <c r="N8" s="3">
        <f>382*2</f>
        <v>764</v>
      </c>
      <c r="O8" s="3">
        <f>28*2</f>
        <v>56</v>
      </c>
      <c r="P8" s="3">
        <f>0.75*2</f>
        <v>1.5</v>
      </c>
    </row>
    <row r="9" spans="1:16" x14ac:dyDescent="0.25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199</v>
      </c>
      <c r="I9" s="3">
        <f>2*27.7</f>
        <v>55.4</v>
      </c>
      <c r="J9" s="3"/>
      <c r="K9" s="3"/>
      <c r="M9" s="3" t="s">
        <v>199</v>
      </c>
      <c r="N9" s="3">
        <f>2*72</f>
        <v>144</v>
      </c>
      <c r="O9" s="3"/>
      <c r="P9" s="3"/>
    </row>
    <row r="10" spans="1:16" x14ac:dyDescent="0.25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200</v>
      </c>
      <c r="I10" s="3">
        <f>350*2.5</f>
        <v>875</v>
      </c>
      <c r="J10" s="3">
        <f>3*3</f>
        <v>9</v>
      </c>
      <c r="K10" s="3">
        <f>0.24*2.5</f>
        <v>0.6</v>
      </c>
      <c r="M10" s="3" t="s">
        <v>200</v>
      </c>
      <c r="N10" s="3">
        <f>350*2.5</f>
        <v>875</v>
      </c>
      <c r="O10" s="3">
        <f>3*3</f>
        <v>9</v>
      </c>
      <c r="P10" s="3">
        <f>0.24*2.5</f>
        <v>0.6</v>
      </c>
    </row>
    <row r="11" spans="1:16" x14ac:dyDescent="0.25">
      <c r="A11" s="15" t="s">
        <v>155</v>
      </c>
      <c r="B11" s="3">
        <v>100</v>
      </c>
      <c r="C11" s="3">
        <v>23.3</v>
      </c>
      <c r="D11" s="5">
        <v>0.8</v>
      </c>
      <c r="E11" s="21">
        <f t="shared" si="0"/>
        <v>0.23300000000000001</v>
      </c>
      <c r="F11" s="21">
        <f t="shared" si="1"/>
        <v>29.125</v>
      </c>
      <c r="H11" s="3" t="s">
        <v>134</v>
      </c>
      <c r="I11" s="3">
        <f>SUM(I5:I10)</f>
        <v>2290.4</v>
      </c>
      <c r="J11" s="3">
        <f t="shared" ref="J11:K11" si="2">SUM(J5:J10)</f>
        <v>147.80000000000001</v>
      </c>
      <c r="K11" s="3">
        <f t="shared" si="2"/>
        <v>4.75</v>
      </c>
      <c r="M11" s="3" t="s">
        <v>134</v>
      </c>
      <c r="N11" s="3">
        <f>SUM(N5:N10)</f>
        <v>2379</v>
      </c>
      <c r="O11" s="3">
        <f t="shared" ref="O11:P11" si="3">SUM(O5:O10)</f>
        <v>147.80000000000001</v>
      </c>
      <c r="P11" s="3">
        <f t="shared" si="3"/>
        <v>4.75</v>
      </c>
    </row>
    <row r="12" spans="1:16" x14ac:dyDescent="0.25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6" x14ac:dyDescent="0.25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  <c r="H13" t="s">
        <v>193</v>
      </c>
    </row>
    <row r="14" spans="1:16" x14ac:dyDescent="0.25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  <c r="H14" t="s">
        <v>194</v>
      </c>
    </row>
    <row r="15" spans="1:16" x14ac:dyDescent="0.25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  <c r="H15" t="s">
        <v>195</v>
      </c>
    </row>
    <row r="16" spans="1:16" x14ac:dyDescent="0.25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  <c r="H16" t="s">
        <v>196</v>
      </c>
    </row>
    <row r="17" spans="1:6" x14ac:dyDescent="0.25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25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25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25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25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25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25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25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25">
      <c r="A25" s="15" t="s">
        <v>189</v>
      </c>
      <c r="B25" s="3">
        <v>350</v>
      </c>
      <c r="C25" s="3">
        <v>3</v>
      </c>
      <c r="D25" s="19">
        <v>0.19</v>
      </c>
      <c r="E25" s="21">
        <f>C25/B25</f>
        <v>8.5714285714285719E-3</v>
      </c>
      <c r="F25" s="21">
        <f>C25/D25</f>
        <v>15.789473684210526</v>
      </c>
    </row>
    <row r="26" spans="1:6" x14ac:dyDescent="0.25">
      <c r="A26" s="15" t="s">
        <v>190</v>
      </c>
      <c r="B26" s="3">
        <v>350</v>
      </c>
      <c r="C26" s="3">
        <v>7</v>
      </c>
      <c r="D26" s="38">
        <v>0.16</v>
      </c>
      <c r="E26" s="21">
        <f>C26/B26</f>
        <v>0.02</v>
      </c>
      <c r="F26" s="21">
        <f>C26/D26</f>
        <v>43.75</v>
      </c>
    </row>
    <row r="27" spans="1:6" x14ac:dyDescent="0.25">
      <c r="A27" s="39" t="s">
        <v>197</v>
      </c>
      <c r="B27" s="32">
        <v>277</v>
      </c>
    </row>
    <row r="28" spans="1:6" x14ac:dyDescent="0.25">
      <c r="A28" s="39" t="s">
        <v>198</v>
      </c>
      <c r="B2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0DF-138B-4B49-BC97-299FF5018F54}">
  <dimension ref="A1:U35"/>
  <sheetViews>
    <sheetView tabSelected="1" workbookViewId="0">
      <selection activeCell="O22" sqref="O22"/>
    </sheetView>
  </sheetViews>
  <sheetFormatPr defaultRowHeight="15" x14ac:dyDescent="0.25"/>
  <cols>
    <col min="1" max="1" width="25.7109375" customWidth="1"/>
    <col min="6" max="6" width="10.42578125" style="26" customWidth="1"/>
    <col min="7" max="7" width="11.5703125" customWidth="1"/>
    <col min="8" max="8" width="11.42578125" customWidth="1"/>
    <col min="13" max="13" width="12" customWidth="1"/>
    <col min="16" max="16" width="22" customWidth="1"/>
    <col min="21" max="21" width="9.140625" style="26"/>
  </cols>
  <sheetData>
    <row r="1" spans="1:21" x14ac:dyDescent="0.25">
      <c r="A1" s="44" t="s">
        <v>208</v>
      </c>
      <c r="B1" s="45" t="s">
        <v>45</v>
      </c>
      <c r="C1" s="45" t="s">
        <v>83</v>
      </c>
      <c r="D1" s="45" t="s">
        <v>209</v>
      </c>
      <c r="E1" s="45" t="s">
        <v>211</v>
      </c>
      <c r="F1" s="48" t="s">
        <v>87</v>
      </c>
      <c r="G1" s="45" t="s">
        <v>88</v>
      </c>
      <c r="H1" s="46" t="s">
        <v>89</v>
      </c>
    </row>
    <row r="2" spans="1:21" x14ac:dyDescent="0.25">
      <c r="A2" s="40" t="s">
        <v>110</v>
      </c>
      <c r="B2" s="3">
        <v>209</v>
      </c>
      <c r="C2" s="3">
        <v>13</v>
      </c>
      <c r="D2" s="3"/>
      <c r="E2" s="3"/>
      <c r="F2" s="19">
        <v>0.22</v>
      </c>
      <c r="G2" s="21">
        <f t="shared" ref="G2:G22" si="0">C2/B2</f>
        <v>6.2200956937799042E-2</v>
      </c>
      <c r="H2" s="21">
        <f t="shared" ref="H2:H22" si="1">C2/F2</f>
        <v>59.090909090909093</v>
      </c>
      <c r="P2" t="s">
        <v>147</v>
      </c>
    </row>
    <row r="3" spans="1:21" x14ac:dyDescent="0.25">
      <c r="A3" s="40" t="s">
        <v>163</v>
      </c>
      <c r="B3" s="3">
        <v>126</v>
      </c>
      <c r="C3" s="3">
        <v>17.899999999999999</v>
      </c>
      <c r="D3" s="3"/>
      <c r="E3" s="3"/>
      <c r="F3" s="19">
        <v>0.4</v>
      </c>
      <c r="G3" s="21">
        <f t="shared" si="0"/>
        <v>0.14206349206349206</v>
      </c>
      <c r="H3" s="21">
        <f t="shared" si="1"/>
        <v>44.749999999999993</v>
      </c>
      <c r="P3" s="15" t="s">
        <v>210</v>
      </c>
      <c r="Q3" s="15" t="s">
        <v>45</v>
      </c>
      <c r="R3" s="15" t="s">
        <v>83</v>
      </c>
      <c r="S3" s="15" t="s">
        <v>209</v>
      </c>
      <c r="T3" s="15" t="s">
        <v>211</v>
      </c>
      <c r="U3" s="50" t="s">
        <v>87</v>
      </c>
    </row>
    <row r="4" spans="1:21" x14ac:dyDescent="0.25">
      <c r="A4" s="40" t="s">
        <v>183</v>
      </c>
      <c r="B4" s="3">
        <v>382</v>
      </c>
      <c r="C4" s="3">
        <v>28</v>
      </c>
      <c r="D4" s="3">
        <v>30</v>
      </c>
      <c r="E4" s="3"/>
      <c r="F4" s="22">
        <v>0.75</v>
      </c>
      <c r="G4" s="21">
        <f t="shared" si="0"/>
        <v>7.3298429319371722E-2</v>
      </c>
      <c r="H4" s="21">
        <f t="shared" si="1"/>
        <v>37.333333333333336</v>
      </c>
      <c r="P4" s="3" t="s">
        <v>246</v>
      </c>
      <c r="Q4" s="3">
        <f>B12</f>
        <v>136</v>
      </c>
      <c r="R4" s="3">
        <f>C12</f>
        <v>12.4</v>
      </c>
      <c r="S4" s="3">
        <f t="shared" ref="S4:U4" si="2">D12</f>
        <v>9.5</v>
      </c>
      <c r="T4" s="3">
        <f t="shared" si="2"/>
        <v>0</v>
      </c>
      <c r="U4" s="19">
        <f t="shared" si="2"/>
        <v>0.49</v>
      </c>
    </row>
    <row r="5" spans="1:21" x14ac:dyDescent="0.25">
      <c r="A5" s="40" t="s">
        <v>109</v>
      </c>
      <c r="B5" s="3">
        <v>51</v>
      </c>
      <c r="C5" s="3">
        <v>5.3</v>
      </c>
      <c r="D5" s="3">
        <v>0.1</v>
      </c>
      <c r="E5" s="3"/>
      <c r="F5" s="19">
        <v>0.15</v>
      </c>
      <c r="G5" s="21">
        <f t="shared" si="0"/>
        <v>0.10392156862745097</v>
      </c>
      <c r="H5" s="13">
        <f t="shared" si="1"/>
        <v>35.333333333333336</v>
      </c>
      <c r="P5" s="3" t="s">
        <v>212</v>
      </c>
      <c r="Q5" s="3">
        <f>B6*3.33</f>
        <v>216.45000000000002</v>
      </c>
      <c r="R5" s="3">
        <f t="shared" ref="R5:U5" si="3">C6*3.33</f>
        <v>10.988999999999999</v>
      </c>
      <c r="S5" s="3">
        <f t="shared" si="3"/>
        <v>11.988000000000001</v>
      </c>
      <c r="T5" s="3">
        <f t="shared" si="3"/>
        <v>0</v>
      </c>
      <c r="U5" s="19">
        <f t="shared" si="3"/>
        <v>0.33300000000000002</v>
      </c>
    </row>
    <row r="6" spans="1:21" x14ac:dyDescent="0.25">
      <c r="A6" s="40" t="s">
        <v>216</v>
      </c>
      <c r="B6" s="3">
        <v>65</v>
      </c>
      <c r="C6" s="3">
        <v>3.3</v>
      </c>
      <c r="D6" s="3">
        <v>3.6</v>
      </c>
      <c r="E6" s="3"/>
      <c r="F6" s="19">
        <v>0.1</v>
      </c>
      <c r="G6" s="21">
        <f t="shared" si="0"/>
        <v>5.0769230769230768E-2</v>
      </c>
      <c r="H6" s="13">
        <f t="shared" si="1"/>
        <v>32.999999999999993</v>
      </c>
      <c r="P6" s="3"/>
      <c r="Q6" s="3"/>
      <c r="R6" s="3"/>
      <c r="S6" s="3"/>
      <c r="T6" s="3"/>
      <c r="U6" s="19"/>
    </row>
    <row r="7" spans="1:21" x14ac:dyDescent="0.25">
      <c r="A7" s="40" t="s">
        <v>153</v>
      </c>
      <c r="B7" s="3">
        <v>169</v>
      </c>
      <c r="C7" s="3">
        <v>15.4</v>
      </c>
      <c r="D7" s="3"/>
      <c r="E7" s="3"/>
      <c r="F7" s="19">
        <v>0.47</v>
      </c>
      <c r="G7" s="21">
        <f t="shared" si="0"/>
        <v>9.1124260355029588E-2</v>
      </c>
      <c r="H7" s="13">
        <f t="shared" si="1"/>
        <v>32.765957446808514</v>
      </c>
      <c r="P7" s="3" t="s">
        <v>214</v>
      </c>
      <c r="Q7" s="3">
        <f>B10*2</f>
        <v>200</v>
      </c>
      <c r="R7" s="3">
        <f t="shared" ref="R7:U7" si="4">C10*2</f>
        <v>46.6</v>
      </c>
      <c r="S7" s="3">
        <f t="shared" si="4"/>
        <v>1.6</v>
      </c>
      <c r="T7" s="3">
        <f t="shared" si="4"/>
        <v>0</v>
      </c>
      <c r="U7" s="3">
        <f t="shared" si="4"/>
        <v>1.6</v>
      </c>
    </row>
    <row r="8" spans="1:21" x14ac:dyDescent="0.25">
      <c r="A8" s="40" t="s">
        <v>170</v>
      </c>
      <c r="B8" s="3">
        <v>115</v>
      </c>
      <c r="C8" s="3">
        <v>9</v>
      </c>
      <c r="D8" s="3"/>
      <c r="E8" s="3"/>
      <c r="F8" s="19">
        <v>0.3</v>
      </c>
      <c r="G8" s="21">
        <f t="shared" si="0"/>
        <v>7.8260869565217397E-2</v>
      </c>
      <c r="H8" s="13">
        <f t="shared" si="1"/>
        <v>30</v>
      </c>
      <c r="P8" s="3" t="s">
        <v>213</v>
      </c>
      <c r="Q8" s="3">
        <f>B4*2</f>
        <v>764</v>
      </c>
      <c r="R8" s="3">
        <f t="shared" ref="R8:U8" si="5">C4*2</f>
        <v>56</v>
      </c>
      <c r="S8" s="3">
        <f t="shared" si="5"/>
        <v>60</v>
      </c>
      <c r="T8" s="3">
        <f t="shared" si="5"/>
        <v>0</v>
      </c>
      <c r="U8" s="3">
        <f t="shared" si="5"/>
        <v>1.5</v>
      </c>
    </row>
    <row r="9" spans="1:21" x14ac:dyDescent="0.25">
      <c r="A9" s="42" t="s">
        <v>186</v>
      </c>
      <c r="B9" s="30">
        <v>146</v>
      </c>
      <c r="C9" s="30">
        <v>20.7</v>
      </c>
      <c r="D9" s="30"/>
      <c r="E9" s="30"/>
      <c r="F9" s="47">
        <v>0.7</v>
      </c>
      <c r="G9" s="30">
        <f t="shared" si="0"/>
        <v>0.14178082191780822</v>
      </c>
      <c r="H9" s="43">
        <f t="shared" si="1"/>
        <v>29.571428571428573</v>
      </c>
      <c r="P9" s="18" t="s">
        <v>215</v>
      </c>
      <c r="Q9" s="3">
        <f>B5*5</f>
        <v>255</v>
      </c>
      <c r="R9" s="3">
        <f t="shared" ref="R9:U9" si="6">C5*5</f>
        <v>26.5</v>
      </c>
      <c r="S9" s="3">
        <f t="shared" si="6"/>
        <v>0.5</v>
      </c>
      <c r="T9" s="3">
        <f t="shared" si="6"/>
        <v>0</v>
      </c>
      <c r="U9" s="3">
        <f t="shared" si="6"/>
        <v>0.75</v>
      </c>
    </row>
    <row r="10" spans="1:21" x14ac:dyDescent="0.25">
      <c r="A10" s="40" t="s">
        <v>155</v>
      </c>
      <c r="B10" s="3">
        <v>100</v>
      </c>
      <c r="C10" s="3">
        <v>23.3</v>
      </c>
      <c r="D10" s="3">
        <v>0.8</v>
      </c>
      <c r="E10" s="3"/>
      <c r="F10" s="19">
        <v>0.8</v>
      </c>
      <c r="G10" s="21">
        <f t="shared" si="0"/>
        <v>0.23300000000000001</v>
      </c>
      <c r="H10" s="13">
        <f t="shared" si="1"/>
        <v>29.125</v>
      </c>
      <c r="P10" s="3"/>
      <c r="Q10" s="3"/>
      <c r="R10" s="3"/>
      <c r="S10" s="3"/>
      <c r="T10" s="3"/>
      <c r="U10" s="19"/>
    </row>
    <row r="11" spans="1:21" x14ac:dyDescent="0.25">
      <c r="A11" s="40" t="s">
        <v>62</v>
      </c>
      <c r="B11" s="3">
        <v>123</v>
      </c>
      <c r="C11" s="3">
        <v>30</v>
      </c>
      <c r="D11" s="3"/>
      <c r="E11" s="3"/>
      <c r="F11" s="19">
        <v>1.0900000000000001</v>
      </c>
      <c r="G11" s="21">
        <f t="shared" si="0"/>
        <v>0.24390243902439024</v>
      </c>
      <c r="H11" s="13">
        <f t="shared" si="1"/>
        <v>27.52293577981651</v>
      </c>
      <c r="P11" s="3"/>
      <c r="Q11" s="3"/>
      <c r="R11" s="3"/>
      <c r="S11" s="3"/>
      <c r="T11" s="3"/>
      <c r="U11" s="19"/>
    </row>
    <row r="12" spans="1:21" x14ac:dyDescent="0.25">
      <c r="A12" s="40" t="s">
        <v>116</v>
      </c>
      <c r="B12" s="3">
        <v>136</v>
      </c>
      <c r="C12" s="3">
        <v>12.4</v>
      </c>
      <c r="D12" s="3">
        <v>9.5</v>
      </c>
      <c r="E12" s="3"/>
      <c r="F12" s="19">
        <v>0.49</v>
      </c>
      <c r="G12" s="21">
        <f t="shared" si="0"/>
        <v>9.1176470588235303E-2</v>
      </c>
      <c r="H12" s="13">
        <f t="shared" si="1"/>
        <v>25.306122448979593</v>
      </c>
      <c r="P12" s="3"/>
      <c r="Q12" s="3"/>
      <c r="R12" s="3"/>
      <c r="S12" s="3"/>
      <c r="T12" s="3"/>
      <c r="U12" s="19"/>
    </row>
    <row r="13" spans="1:21" x14ac:dyDescent="0.25">
      <c r="A13" s="40" t="s">
        <v>182</v>
      </c>
      <c r="B13" s="3">
        <v>315</v>
      </c>
      <c r="C13" s="3">
        <v>22</v>
      </c>
      <c r="D13" s="3"/>
      <c r="E13" s="3"/>
      <c r="F13" s="22">
        <v>0.9</v>
      </c>
      <c r="G13" s="21">
        <f t="shared" si="0"/>
        <v>6.9841269841269843E-2</v>
      </c>
      <c r="H13" s="13">
        <f t="shared" si="1"/>
        <v>24.444444444444443</v>
      </c>
      <c r="P13" s="3"/>
      <c r="Q13" s="3"/>
      <c r="R13" s="3"/>
      <c r="S13" s="3"/>
      <c r="T13" s="3"/>
      <c r="U13" s="19"/>
    </row>
    <row r="14" spans="1:21" x14ac:dyDescent="0.25">
      <c r="A14" s="40" t="s">
        <v>175</v>
      </c>
      <c r="B14" s="3">
        <v>331</v>
      </c>
      <c r="C14" s="3">
        <v>19</v>
      </c>
      <c r="D14" s="3"/>
      <c r="E14" s="3"/>
      <c r="F14" s="19">
        <v>0.83</v>
      </c>
      <c r="G14" s="21">
        <f t="shared" si="0"/>
        <v>5.7401812688821753E-2</v>
      </c>
      <c r="H14" s="13">
        <f t="shared" si="1"/>
        <v>22.891566265060241</v>
      </c>
      <c r="P14" s="3"/>
      <c r="Q14" s="3"/>
      <c r="R14" s="3"/>
      <c r="S14" s="3"/>
      <c r="T14" s="3"/>
      <c r="U14" s="19"/>
    </row>
    <row r="15" spans="1:21" x14ac:dyDescent="0.25">
      <c r="A15" s="40" t="s">
        <v>111</v>
      </c>
      <c r="B15" s="3">
        <v>84</v>
      </c>
      <c r="C15" s="3">
        <v>16.7</v>
      </c>
      <c r="D15" s="3"/>
      <c r="E15" s="3"/>
      <c r="F15" s="19">
        <v>0.8</v>
      </c>
      <c r="G15" s="21">
        <f t="shared" si="0"/>
        <v>0.1988095238095238</v>
      </c>
      <c r="H15" s="13">
        <f t="shared" si="1"/>
        <v>20.874999999999996</v>
      </c>
      <c r="P15" s="15" t="s">
        <v>134</v>
      </c>
      <c r="Q15" s="15">
        <f>SUM(Q4:Q14)</f>
        <v>1571.45</v>
      </c>
      <c r="R15" s="15">
        <f t="shared" ref="R15:U15" si="7">SUM(R4:R14)</f>
        <v>152.489</v>
      </c>
      <c r="S15" s="15">
        <f t="shared" si="7"/>
        <v>83.587999999999994</v>
      </c>
      <c r="T15" s="15">
        <f t="shared" si="7"/>
        <v>0</v>
      </c>
      <c r="U15" s="15">
        <f t="shared" si="7"/>
        <v>4.673</v>
      </c>
    </row>
    <row r="16" spans="1:21" x14ac:dyDescent="0.25">
      <c r="A16" s="40" t="s">
        <v>171</v>
      </c>
      <c r="B16" s="3">
        <v>180</v>
      </c>
      <c r="C16" s="3">
        <v>15</v>
      </c>
      <c r="D16" s="3"/>
      <c r="E16" s="3"/>
      <c r="F16" s="19">
        <v>0.88</v>
      </c>
      <c r="G16" s="21">
        <f t="shared" si="0"/>
        <v>8.3333333333333329E-2</v>
      </c>
      <c r="H16" s="13">
        <f t="shared" si="1"/>
        <v>17.045454545454547</v>
      </c>
    </row>
    <row r="17" spans="1:17" x14ac:dyDescent="0.25">
      <c r="A17" s="40" t="s">
        <v>189</v>
      </c>
      <c r="B17" s="3">
        <v>350</v>
      </c>
      <c r="C17" s="3">
        <v>3</v>
      </c>
      <c r="D17" s="3"/>
      <c r="E17" s="3"/>
      <c r="F17" s="19">
        <v>0.19</v>
      </c>
      <c r="G17" s="21">
        <f t="shared" si="0"/>
        <v>8.5714285714285719E-3</v>
      </c>
      <c r="H17" s="13">
        <f t="shared" si="1"/>
        <v>15.789473684210526</v>
      </c>
    </row>
    <row r="18" spans="1:17" x14ac:dyDescent="0.25">
      <c r="A18" s="40" t="s">
        <v>179</v>
      </c>
      <c r="B18" s="21">
        <v>49</v>
      </c>
      <c r="C18" s="21">
        <v>5.5</v>
      </c>
      <c r="D18" s="21"/>
      <c r="E18" s="21"/>
      <c r="F18" s="19">
        <v>0.35</v>
      </c>
      <c r="G18" s="21">
        <f t="shared" si="0"/>
        <v>0.11224489795918367</v>
      </c>
      <c r="H18" s="13">
        <f t="shared" si="1"/>
        <v>15.714285714285715</v>
      </c>
    </row>
    <row r="19" spans="1:17" x14ac:dyDescent="0.25">
      <c r="A19" s="40" t="s">
        <v>103</v>
      </c>
      <c r="B19" s="3">
        <v>75</v>
      </c>
      <c r="C19" s="3">
        <v>1.5</v>
      </c>
      <c r="D19" s="3"/>
      <c r="E19" s="3"/>
      <c r="F19" s="19">
        <v>0.18</v>
      </c>
      <c r="G19" s="21">
        <f t="shared" si="0"/>
        <v>0.02</v>
      </c>
      <c r="H19" s="13">
        <f t="shared" si="1"/>
        <v>8.3333333333333339</v>
      </c>
    </row>
    <row r="20" spans="1:17" x14ac:dyDescent="0.25">
      <c r="A20" s="40" t="s">
        <v>172</v>
      </c>
      <c r="B20" s="3">
        <v>96</v>
      </c>
      <c r="C20" s="3">
        <v>18</v>
      </c>
      <c r="D20" s="3"/>
      <c r="E20" s="3"/>
      <c r="F20" s="19">
        <v>2.29</v>
      </c>
      <c r="G20" s="21">
        <f t="shared" si="0"/>
        <v>0.1875</v>
      </c>
      <c r="H20" s="13">
        <f t="shared" si="1"/>
        <v>7.8602620087336241</v>
      </c>
    </row>
    <row r="21" spans="1:17" x14ac:dyDescent="0.25">
      <c r="A21" s="40" t="s">
        <v>169</v>
      </c>
      <c r="B21" s="3">
        <v>206</v>
      </c>
      <c r="C21" s="3">
        <v>2.5</v>
      </c>
      <c r="D21" s="3"/>
      <c r="E21" s="3"/>
      <c r="F21" s="19">
        <v>0.4</v>
      </c>
      <c r="G21" s="21">
        <f t="shared" si="0"/>
        <v>1.2135922330097087E-2</v>
      </c>
      <c r="H21" s="13">
        <f t="shared" si="1"/>
        <v>6.25</v>
      </c>
    </row>
    <row r="22" spans="1:17" x14ac:dyDescent="0.25">
      <c r="A22" s="42" t="s">
        <v>63</v>
      </c>
      <c r="B22" s="11">
        <v>185</v>
      </c>
      <c r="C22" s="11"/>
      <c r="D22" s="11"/>
      <c r="E22" s="11"/>
      <c r="F22" s="49">
        <v>0.33</v>
      </c>
      <c r="G22" s="30">
        <f t="shared" si="0"/>
        <v>0</v>
      </c>
      <c r="H22" s="43">
        <f t="shared" si="1"/>
        <v>0</v>
      </c>
      <c r="O22" s="52" t="s">
        <v>245</v>
      </c>
      <c r="P22" s="15" t="s">
        <v>217</v>
      </c>
      <c r="Q22" s="15" t="s">
        <v>218</v>
      </c>
    </row>
    <row r="23" spans="1:17" x14ac:dyDescent="0.25">
      <c r="P23" s="3" t="s">
        <v>219</v>
      </c>
      <c r="Q23" s="3" t="s">
        <v>244</v>
      </c>
    </row>
    <row r="24" spans="1:17" x14ac:dyDescent="0.25">
      <c r="P24" s="3" t="s">
        <v>220</v>
      </c>
      <c r="Q24" s="3" t="s">
        <v>221</v>
      </c>
    </row>
    <row r="25" spans="1:17" x14ac:dyDescent="0.25">
      <c r="P25" s="3" t="s">
        <v>226</v>
      </c>
      <c r="Q25" s="3" t="s">
        <v>222</v>
      </c>
    </row>
    <row r="26" spans="1:17" x14ac:dyDescent="0.25">
      <c r="I26" s="15" t="s">
        <v>205</v>
      </c>
      <c r="J26" s="40" t="s">
        <v>201</v>
      </c>
      <c r="K26" s="15" t="s">
        <v>202</v>
      </c>
      <c r="L26" s="15" t="s">
        <v>203</v>
      </c>
      <c r="M26" s="15" t="s">
        <v>204</v>
      </c>
      <c r="P26" s="51" t="s">
        <v>223</v>
      </c>
      <c r="Q26" s="51" t="s">
        <v>224</v>
      </c>
    </row>
    <row r="27" spans="1:17" x14ac:dyDescent="0.25">
      <c r="I27" s="3"/>
      <c r="J27" s="41">
        <v>2750</v>
      </c>
      <c r="K27" s="41">
        <v>160</v>
      </c>
      <c r="L27" s="41">
        <v>92</v>
      </c>
      <c r="M27" s="41">
        <v>40</v>
      </c>
      <c r="P27" s="51" t="s">
        <v>225</v>
      </c>
      <c r="Q27" s="51" t="s">
        <v>227</v>
      </c>
    </row>
    <row r="28" spans="1:17" x14ac:dyDescent="0.25">
      <c r="I28" s="15" t="s">
        <v>206</v>
      </c>
      <c r="J28" s="40" t="s">
        <v>201</v>
      </c>
      <c r="K28" s="15" t="s">
        <v>202</v>
      </c>
      <c r="L28" s="15" t="s">
        <v>203</v>
      </c>
      <c r="M28" s="15" t="s">
        <v>204</v>
      </c>
      <c r="P28" s="51" t="s">
        <v>228</v>
      </c>
      <c r="Q28" s="51" t="s">
        <v>229</v>
      </c>
    </row>
    <row r="29" spans="1:17" x14ac:dyDescent="0.25">
      <c r="I29" s="3" t="s">
        <v>207</v>
      </c>
      <c r="J29" s="3">
        <f>J27*6</f>
        <v>16500</v>
      </c>
      <c r="K29" s="3">
        <f t="shared" ref="K29:M29" si="8">K27*6</f>
        <v>960</v>
      </c>
      <c r="L29" s="3">
        <f t="shared" si="8"/>
        <v>552</v>
      </c>
      <c r="M29" s="3">
        <f t="shared" si="8"/>
        <v>240</v>
      </c>
      <c r="P29" s="51" t="s">
        <v>230</v>
      </c>
      <c r="Q29" s="51" t="s">
        <v>232</v>
      </c>
    </row>
    <row r="30" spans="1:17" x14ac:dyDescent="0.25">
      <c r="P30" s="51" t="s">
        <v>231</v>
      </c>
      <c r="Q30" s="51" t="s">
        <v>233</v>
      </c>
    </row>
    <row r="31" spans="1:17" x14ac:dyDescent="0.25">
      <c r="P31" s="51" t="s">
        <v>234</v>
      </c>
      <c r="Q31" s="51" t="s">
        <v>239</v>
      </c>
    </row>
    <row r="32" spans="1:17" x14ac:dyDescent="0.25">
      <c r="P32" s="51" t="s">
        <v>235</v>
      </c>
      <c r="Q32" s="51" t="s">
        <v>240</v>
      </c>
    </row>
    <row r="33" spans="16:17" x14ac:dyDescent="0.25">
      <c r="P33" s="51" t="s">
        <v>236</v>
      </c>
      <c r="Q33" s="51" t="s">
        <v>241</v>
      </c>
    </row>
    <row r="34" spans="16:17" x14ac:dyDescent="0.25">
      <c r="P34" s="51" t="s">
        <v>237</v>
      </c>
      <c r="Q34" s="51" t="s">
        <v>242</v>
      </c>
    </row>
    <row r="35" spans="16:17" x14ac:dyDescent="0.25">
      <c r="P35" s="51" t="s">
        <v>238</v>
      </c>
      <c r="Q35" s="51" t="s">
        <v>243</v>
      </c>
    </row>
  </sheetData>
  <hyperlinks>
    <hyperlink ref="O22" r:id="rId1" xr:uid="{FC8C911A-DFC8-416F-8E8E-2C5CBBC615A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lean bulk last 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2025-02-16T15:32:24Z</dcterms:modified>
</cp:coreProperties>
</file>