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F38B50B1-2CC7-44E3-9D4F-30B5E8D5041B}" xr6:coauthVersionLast="47" xr6:coauthVersionMax="47" xr10:uidLastSave="{00000000-0000-0000-0000-000000000000}"/>
  <bookViews>
    <workbookView xWindow="-108" yWindow="-108" windowWidth="23256" windowHeight="12456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3" l="1"/>
  <c r="C68" i="3"/>
  <c r="B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G53" i="3" s="1"/>
  <c r="G71" i="3" s="1"/>
  <c r="H56" i="3"/>
  <c r="G56" i="3"/>
  <c r="I49" i="3"/>
  <c r="H49" i="3"/>
  <c r="G49" i="3"/>
  <c r="I48" i="3"/>
  <c r="H48" i="3"/>
  <c r="G48" i="3"/>
  <c r="B46" i="3"/>
  <c r="C46" i="3"/>
  <c r="B47" i="3"/>
  <c r="B53" i="3" s="1"/>
  <c r="B71" i="3" s="1"/>
  <c r="C47" i="3"/>
  <c r="D47" i="3"/>
  <c r="D48" i="3"/>
  <c r="C48" i="3"/>
  <c r="B48" i="3"/>
  <c r="D49" i="3"/>
  <c r="C49" i="3"/>
  <c r="B49" i="3"/>
  <c r="C53" i="3"/>
  <c r="C59" i="3" s="1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B32" i="3" s="1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G23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H23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I24" i="3"/>
  <c r="H24" i="3"/>
  <c r="G24" i="3"/>
  <c r="H28" i="3"/>
  <c r="I28" i="3"/>
  <c r="G28" i="3"/>
  <c r="I26" i="3"/>
  <c r="H26" i="3"/>
  <c r="G26" i="3"/>
  <c r="I25" i="3"/>
  <c r="G25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K3" i="3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C71" i="3" l="1"/>
  <c r="B59" i="3"/>
  <c r="B65" i="3"/>
  <c r="C32" i="3"/>
  <c r="I56" i="3"/>
  <c r="I62" i="3"/>
  <c r="H53" i="3"/>
  <c r="H71" i="3" s="1"/>
  <c r="C43" i="3"/>
  <c r="D46" i="3"/>
  <c r="D53" i="3" s="1"/>
  <c r="D71" i="3" s="1"/>
  <c r="I68" i="3"/>
  <c r="D32" i="3"/>
  <c r="C65" i="3"/>
  <c r="I46" i="3"/>
  <c r="I53" i="3" s="1"/>
  <c r="I71" i="3" s="1"/>
  <c r="G59" i="3"/>
  <c r="G65" i="3"/>
  <c r="H59" i="3"/>
  <c r="I23" i="3"/>
  <c r="Q23" i="3"/>
  <c r="Q30" i="3" s="1"/>
  <c r="I15" i="1"/>
  <c r="V33" i="3"/>
  <c r="D43" i="3"/>
  <c r="B43" i="3"/>
  <c r="S19" i="2"/>
  <c r="E5" i="2" s="1"/>
  <c r="V40" i="3"/>
  <c r="V44" i="3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I29" i="3"/>
  <c r="G29" i="3"/>
  <c r="H29" i="3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D59" i="3" l="1"/>
  <c r="D65" i="3"/>
  <c r="I59" i="3"/>
  <c r="H65" i="3"/>
  <c r="I65" i="3"/>
  <c r="B7" i="2"/>
  <c r="B9" i="2"/>
  <c r="V49" i="3"/>
  <c r="U49" i="3"/>
  <c r="T49" i="3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<sst xmlns="http://schemas.openxmlformats.org/spreadsheetml/2006/main" count="396" uniqueCount="155">
  <si>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</si>
  <si>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</si>
  <si>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</si>
  <si>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</si>
  <si>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</si>
  <si>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</si>
  <si>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</si>
  <si>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</si>
  <si>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</si>
  <si>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</si>
  <si>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</si>
  <si>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</si>
  <si>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</si>
  <si>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</si>
  <si>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</si>
  <si>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</si>
  <si>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</si>
  <si>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</si>
  <si>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</si>
  <si>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</si>
  <si>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</si>
  <si>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</si>
  <si>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</si>
  <si>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</si>
  <si>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</si>
  <si>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</si>
  <si>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</si>
  <si>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</si>
  <si>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</si>
  <si>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</si>
  <si>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</si>
  <si>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</si>
  <si>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</si>
  <si>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</si>
  <si>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</si>
  <si>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</si>
  <si>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</si>
  <si>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</si>
  <si>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</si>
  <si>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</si>
  <si>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</si>
  <si>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</si>
  <si>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</si>
  <si>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</si>
  <si>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</si>
  <si>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</si>
  <si>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</si>
  <si>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</si>
  <si>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</si>
  <si>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</si>
  <si>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</si>
  <si>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</si>
  <si>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</si>
  <si>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</si>
  <si>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</si>
  <si>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</si>
  <si>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</si>
  <si>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</si>
  <si>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</si>
  <si>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</si>
  <si>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</si>
  <si>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</si>
  <si>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</si>
  <si>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</si>
  <si>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</si>
  <si>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</si>
  <si>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</si>
  <si>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</si>
  <si>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</si>
  <si>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</si>
  <si>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</si>
  <si>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</si>
  <si>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</si>
  <si>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</si>
  <si>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</si>
  <si>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</si>
  <si>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</si>
  <si>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</si>
  <si>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</si>
  <si>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</si>
  <si>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</si>
  <si>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</si>
  <si>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</si>
  <si>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</si>
  <si>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</si>
  <si>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</si>
  <si>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</si>
  <si>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</si>
  <si>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</si>
  <si>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</si>
  <si>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</si>
  <si>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</si>
  <si>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</si>
  <si>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</si>
  <si>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</si>
  <si>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</si>
  <si>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</si>
  <si>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</si>
  <si>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</si>
  <si>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</si>
  <si>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</si>
  <si>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</si>
  <si>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</si>
  <si>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</si>
  <si>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 banana</t>
  </si>
  <si>
    <t>max 100 cal di bonus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</si>
  <si>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</si>
  <si>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</si>
  <si>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</si>
  <si>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</si>
  <si>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</si>
  <si>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</si>
  <si>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</si>
  <si>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</si>
  <si>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100g petto di pollo esse</t>
  </si>
  <si>
    <t>4 scoops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</si>
  <si>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</si>
  <si>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</si>
  <si>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</si>
  <si>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</si>
  <si>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</si>
  <si>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</si>
  <si>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</si>
  <si>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</si>
  <si>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</si>
  <si>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</si>
  <si>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</si>
  <si>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</si>
  <si>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</si>
  <si>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</si>
  <si>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</si>
  <si>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</si>
  <si>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</si>
  <si>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</si>
  <si>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</si>
  <si>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</si>
  <si>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</si>
  <si>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</si>
  <si>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</si>
  <si>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</si>
  <si>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</si>
  <si>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</si>
  <si>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</si>
  <si>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</si>
  <si>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</si>
  <si>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</si>
  <si>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</si>
  <si>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</si>
  <si>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</si>
  <si>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</si>
  <si>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</si>
  <si>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</si>
  <si>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</si>
  <si>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</si>
  <si>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1 uova 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</si>
</sst>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0" xfId="0" applyFill="1"/>
    <xf numFmtId="0" fontId="0" fillId="0" borderId="9" xfId="0" applyBorder="1"/>
    <xf numFmtId="0" fontId="0" fillId="2" borderId="8" xfId="0" applyFill="1" applyBorder="1"/>
    <xf numFmtId="2" fontId="0" fillId="0" borderId="8" xfId="0" applyNumberFormat="1" applyBorder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" xfId="1" applyNumberFormat="1" applyFont="1" applyBorder="1"/>
    <xf numFmtId="0" fontId="0" fillId="0" borderId="11" xfId="0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1" sqref="B11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71"/>
  <sheetViews>
    <sheetView tabSelected="1" topLeftCell="A47" workbookViewId="0">
      <selection activeCell="K56" sqref="K56"/>
    </sheetView>
  </sheetViews>
  <sheetFormatPr defaultRowHeight="14.4" x14ac:dyDescent="0.3"/>
  <cols>
    <col min="1" max="1" width="21.33203125" customWidth="1"/>
    <col min="2" max="2" width="9.33203125" bestFit="1" customWidth="1"/>
    <col min="3" max="4" width="9" bestFit="1" customWidth="1"/>
    <col min="6" max="6" width="21.33203125" customWidth="1"/>
    <col min="14" max="14" width="22.33203125" customWidth="1"/>
    <col min="15" max="15" width="9.88671875" customWidth="1"/>
    <col min="19" max="19" width="21.33203125" customWidth="1"/>
    <col min="20" max="20" width="9.6640625" bestFit="1" customWidth="1"/>
  </cols>
  <sheetData>
    <row r="1" spans="1:19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127</v>
      </c>
      <c r="O3" s="3">
        <v>2.5</v>
      </c>
      <c r="P3" s="3">
        <v>40</v>
      </c>
    </row>
    <row r="4" spans="1:19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130</v>
      </c>
      <c r="O4" s="3">
        <v>2.5</v>
      </c>
      <c r="P4" s="3">
        <v>40</v>
      </c>
    </row>
    <row r="5" spans="1:19" x14ac:dyDescent="0.3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15" si="3">H5/G5</f>
        <v>0</v>
      </c>
      <c r="K5" s="28">
        <f t="shared" ref="K5:K15" si="4">H5/I5</f>
        <v>0</v>
      </c>
      <c r="N5" s="15" t="s">
        <v>131</v>
      </c>
      <c r="O5" s="3">
        <v>2.5</v>
      </c>
      <c r="P5" s="3">
        <v>59</v>
      </c>
    </row>
    <row r="6" spans="1:19" x14ac:dyDescent="0.3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132</v>
      </c>
      <c r="O6" s="3">
        <v>2.5</v>
      </c>
      <c r="P6" s="3">
        <v>59</v>
      </c>
    </row>
    <row r="7" spans="1:19" x14ac:dyDescent="0.3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3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133</v>
      </c>
      <c r="N8" s="15" t="s">
        <v>128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3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106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129</v>
      </c>
      <c r="O9" s="3">
        <v>366</v>
      </c>
      <c r="P9" s="3">
        <v>73</v>
      </c>
      <c r="Q9" s="3">
        <f>P3/(O3*10)</f>
        <v>1.6</v>
      </c>
      <c r="R9" s="36">
        <f>P9/O9</f>
        <v>0.19945355191256831</v>
      </c>
      <c r="S9" s="19">
        <f>P9/Q9</f>
        <v>45.625</v>
      </c>
    </row>
    <row r="10" spans="1:19" x14ac:dyDescent="0.3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111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130</v>
      </c>
      <c r="O10" s="3">
        <v>340</v>
      </c>
      <c r="P10" s="3">
        <v>81</v>
      </c>
      <c r="Q10" s="3">
        <f t="shared" ref="Q10:Q12" si="5">P4/(O4*10)</f>
        <v>1.6</v>
      </c>
      <c r="R10" s="36">
        <f t="shared" ref="R10:R12" si="6">P10/O10</f>
        <v>0.23823529411764705</v>
      </c>
      <c r="S10" s="19">
        <f t="shared" ref="S10:S12" si="7">P10/Q10</f>
        <v>50.625</v>
      </c>
    </row>
    <row r="11" spans="1:19" x14ac:dyDescent="0.3">
      <c r="F11" s="15" t="s">
        <v>112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131</v>
      </c>
      <c r="O11" s="3">
        <v>366</v>
      </c>
      <c r="P11" s="3">
        <v>73</v>
      </c>
      <c r="Q11" s="3">
        <f t="shared" si="5"/>
        <v>2.36</v>
      </c>
      <c r="R11" s="36">
        <f t="shared" si="6"/>
        <v>0.19945355191256831</v>
      </c>
      <c r="S11" s="19">
        <f t="shared" si="7"/>
        <v>30.932203389830509</v>
      </c>
    </row>
    <row r="12" spans="1:19" x14ac:dyDescent="0.3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113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132</v>
      </c>
      <c r="O12" s="3">
        <v>412</v>
      </c>
      <c r="P12" s="3">
        <v>82</v>
      </c>
      <c r="Q12" s="3">
        <f t="shared" si="5"/>
        <v>2.36</v>
      </c>
      <c r="R12" s="36">
        <f t="shared" si="6"/>
        <v>0.19902912621359223</v>
      </c>
      <c r="S12" s="19">
        <f t="shared" si="7"/>
        <v>34.745762711864408</v>
      </c>
    </row>
    <row r="13" spans="1:19" x14ac:dyDescent="0.3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114</v>
      </c>
      <c r="G13" s="3">
        <v>129</v>
      </c>
      <c r="H13" s="3">
        <v>30</v>
      </c>
      <c r="I13" s="5">
        <v>1.03</v>
      </c>
      <c r="J13" s="21">
        <f t="shared" si="3"/>
        <v>0.23255813953488372</v>
      </c>
      <c r="K13" s="21">
        <f t="shared" si="4"/>
        <v>29.126213592233007</v>
      </c>
    </row>
    <row r="14" spans="1:19" x14ac:dyDescent="0.3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116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3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31" t="s">
        <v>120</v>
      </c>
      <c r="G15" s="11">
        <v>136</v>
      </c>
      <c r="H15" s="11">
        <v>12.4</v>
      </c>
      <c r="I15" s="12">
        <v>0.49</v>
      </c>
      <c r="J15" s="32">
        <f t="shared" si="3"/>
        <v>9.1176470588235303E-2</v>
      </c>
      <c r="K15" s="32">
        <f t="shared" si="4"/>
        <v>25.306122448979593</v>
      </c>
    </row>
    <row r="16" spans="1:19" x14ac:dyDescent="0.3">
      <c r="F16" s="33"/>
      <c r="G16" s="33"/>
      <c r="H16" s="33"/>
      <c r="I16" s="34"/>
      <c r="J16" s="35"/>
      <c r="K16" s="35"/>
    </row>
    <row r="17" spans="1:22" x14ac:dyDescent="0.3">
      <c r="A17" s="15" t="s">
        <v>96</v>
      </c>
      <c r="B17" s="15" t="s">
        <v>45</v>
      </c>
      <c r="C17" s="15" t="s">
        <v>83</v>
      </c>
      <c r="D17" s="15" t="s">
        <v>40</v>
      </c>
    </row>
    <row r="18" spans="1:22" x14ac:dyDescent="0.3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</row>
    <row r="19" spans="1:22" x14ac:dyDescent="0.3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</row>
    <row r="20" spans="1:22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</row>
    <row r="21" spans="1:22" x14ac:dyDescent="0.3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S21" t="s">
        <v>123</v>
      </c>
    </row>
    <row r="22" spans="1:22" x14ac:dyDescent="0.3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96</v>
      </c>
      <c r="G22" s="15" t="s">
        <v>45</v>
      </c>
      <c r="H22" s="15" t="s">
        <v>83</v>
      </c>
      <c r="I22" s="15" t="s">
        <v>40</v>
      </c>
      <c r="K22" s="30"/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3">
      <c r="F23" s="15" t="s">
        <v>98</v>
      </c>
      <c r="G23" s="21">
        <f>1.4*$G$4</f>
        <v>512.4</v>
      </c>
      <c r="H23" s="21">
        <f>1.4*$H$4</f>
        <v>102.19999999999999</v>
      </c>
      <c r="I23" s="5">
        <f>1.4*$I$4</f>
        <v>2.2399999999999998</v>
      </c>
      <c r="J23" t="s">
        <v>115</v>
      </c>
      <c r="N23" s="15" t="s">
        <v>117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122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3">
      <c r="F24" s="15" t="s">
        <v>97</v>
      </c>
      <c r="G24" s="3">
        <f>209*3</f>
        <v>627</v>
      </c>
      <c r="H24" s="3">
        <f>13*3</f>
        <v>39</v>
      </c>
      <c r="I24" s="4">
        <f>0.22*3</f>
        <v>0.66</v>
      </c>
      <c r="N24" s="15" t="s">
        <v>118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124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3">
      <c r="A25" s="15" t="s">
        <v>140</v>
      </c>
      <c r="B25" s="15" t="s">
        <v>45</v>
      </c>
      <c r="C25" s="15" t="s">
        <v>83</v>
      </c>
      <c r="D25" s="15" t="s">
        <v>40</v>
      </c>
      <c r="F25" s="15" t="s">
        <v>63</v>
      </c>
      <c r="G25" s="3">
        <f>$G$5</f>
        <v>185</v>
      </c>
      <c r="H25" s="3">
        <v>0</v>
      </c>
      <c r="I25" s="4">
        <f>$I$5</f>
        <v>0.33</v>
      </c>
      <c r="N25" s="15" t="s">
        <v>119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121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3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101</v>
      </c>
      <c r="G26" s="3">
        <f>$G$6*1</f>
        <v>257</v>
      </c>
      <c r="H26" s="3">
        <f>$H$6*1</f>
        <v>9.1999999999999993</v>
      </c>
      <c r="I26" s="4">
        <f>$I$6*1</f>
        <v>0.28000000000000003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3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19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110</v>
      </c>
      <c r="T27" s="3">
        <v>350</v>
      </c>
      <c r="U27" s="3">
        <v>11.5</v>
      </c>
      <c r="V27" s="19">
        <v>0.13</v>
      </c>
    </row>
    <row r="28" spans="1:22" x14ac:dyDescent="0.3">
      <c r="A28" s="15" t="s">
        <v>141</v>
      </c>
      <c r="B28" s="3">
        <f>123*2</f>
        <v>246</v>
      </c>
      <c r="C28" s="3">
        <f>30*2</f>
        <v>60</v>
      </c>
      <c r="D28" s="22">
        <f>1.09*2</f>
        <v>2.1800000000000002</v>
      </c>
      <c r="F28" s="15" t="s">
        <v>104</v>
      </c>
      <c r="G28" s="21">
        <f>1*G8</f>
        <v>75</v>
      </c>
      <c r="H28" s="21">
        <f>1*H8</f>
        <v>1.5</v>
      </c>
      <c r="I28" s="19">
        <f>1*I8</f>
        <v>0.18</v>
      </c>
      <c r="N28" s="15" t="s">
        <v>110</v>
      </c>
      <c r="O28" s="3">
        <v>350</v>
      </c>
      <c r="P28" s="3">
        <v>11.5</v>
      </c>
      <c r="Q28" s="19">
        <v>0.13</v>
      </c>
      <c r="S28" s="15" t="s">
        <v>111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3">
      <c r="A29" s="15" t="s">
        <v>143</v>
      </c>
      <c r="B29" s="3">
        <f>209*4.5</f>
        <v>940.5</v>
      </c>
      <c r="C29" s="3">
        <f>13*4.5</f>
        <v>58.5</v>
      </c>
      <c r="D29" s="19">
        <f>0.22*4.5</f>
        <v>0.99</v>
      </c>
      <c r="F29" s="15" t="s">
        <v>70</v>
      </c>
      <c r="G29" s="21">
        <f>SUM(G23:G28)</f>
        <v>1656.4</v>
      </c>
      <c r="H29" s="21">
        <f>SUM(H23:H28)</f>
        <v>151.89999999999998</v>
      </c>
      <c r="I29" s="19">
        <f>SUM(I23:I28)</f>
        <v>3.69</v>
      </c>
      <c r="N29" s="15"/>
      <c r="O29" s="3"/>
      <c r="P29" s="3"/>
      <c r="Q29" s="19"/>
      <c r="S29" s="15"/>
      <c r="T29" s="3"/>
      <c r="U29" s="3"/>
      <c r="V29" s="19"/>
    </row>
    <row r="30" spans="1:22" x14ac:dyDescent="0.3">
      <c r="A30" s="15" t="s">
        <v>142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3">
      <c r="A31" s="15"/>
      <c r="B31" s="3"/>
      <c r="C31" s="3"/>
      <c r="D31" s="3"/>
      <c r="F31" s="29" t="s">
        <v>105</v>
      </c>
    </row>
    <row r="32" spans="1:22" x14ac:dyDescent="0.3">
      <c r="A32" s="15" t="s">
        <v>138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3">
      <c r="F33" s="15" t="s">
        <v>108</v>
      </c>
      <c r="G33" s="15" t="s">
        <v>45</v>
      </c>
      <c r="H33" s="15" t="s">
        <v>109</v>
      </c>
      <c r="I33" s="15" t="s">
        <v>40</v>
      </c>
      <c r="M33" t="s">
        <v>125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134</v>
      </c>
      <c r="S33" s="15" t="s">
        <v>135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3">
      <c r="F34" s="15" t="s">
        <v>107</v>
      </c>
      <c r="G34" s="3">
        <v>348</v>
      </c>
      <c r="H34" s="3">
        <v>9</v>
      </c>
      <c r="I34" s="3">
        <v>0.2</v>
      </c>
      <c r="N34" s="15" t="s">
        <v>126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118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3">
      <c r="F35" s="15" t="s">
        <v>110</v>
      </c>
      <c r="G35" s="3">
        <v>350</v>
      </c>
      <c r="H35" s="3">
        <v>11.5</v>
      </c>
      <c r="I35" s="3">
        <v>0.13</v>
      </c>
      <c r="N35" s="15" t="s">
        <v>121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3">
      <c r="A36" s="15" t="s">
        <v>140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3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110</v>
      </c>
      <c r="O37" s="3">
        <v>350</v>
      </c>
      <c r="P37" s="3">
        <v>11.5</v>
      </c>
      <c r="Q37" s="19">
        <v>0.13</v>
      </c>
      <c r="S37" s="15" t="s">
        <v>136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3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3">
      <c r="A39" s="15" t="s">
        <v>141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3">
      <c r="A40" s="15" t="s">
        <v>144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3">
      <c r="A41" s="15" t="s">
        <v>142</v>
      </c>
      <c r="B41" s="3">
        <f>51*5</f>
        <v>255</v>
      </c>
      <c r="C41" s="3">
        <f>5.3*5</f>
        <v>26.5</v>
      </c>
      <c r="D41" s="19">
        <f>0.15*5</f>
        <v>0.75</v>
      </c>
      <c r="S41" s="37"/>
    </row>
    <row r="42" spans="1:22" x14ac:dyDescent="0.3">
      <c r="A42" s="15"/>
      <c r="B42" s="3"/>
      <c r="C42" s="3"/>
      <c r="D42" s="3"/>
      <c r="S42" s="15" t="s">
        <v>137</v>
      </c>
      <c r="T42" s="15" t="s">
        <v>45</v>
      </c>
      <c r="U42" s="15" t="s">
        <v>83</v>
      </c>
      <c r="V42" s="15" t="s">
        <v>87</v>
      </c>
    </row>
    <row r="43" spans="1:22" x14ac:dyDescent="0.3">
      <c r="A43" s="15" t="s">
        <v>138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S43" s="15" t="s">
        <v>121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3">
      <c r="S44" s="15" t="s">
        <v>138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3">
      <c r="A45" s="15" t="s">
        <v>151</v>
      </c>
      <c r="B45" s="15" t="s">
        <v>45</v>
      </c>
      <c r="C45" s="15" t="s">
        <v>83</v>
      </c>
      <c r="D45" s="15" t="s">
        <v>87</v>
      </c>
      <c r="F45" s="15" t="s">
        <v>152</v>
      </c>
      <c r="G45" s="15" t="s">
        <v>45</v>
      </c>
      <c r="H45" s="15" t="s">
        <v>83</v>
      </c>
      <c r="I45" s="15" t="s">
        <v>87</v>
      </c>
    </row>
    <row r="46" spans="1:22" x14ac:dyDescent="0.3">
      <c r="A46" s="15" t="s">
        <v>135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135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S46" s="15" t="s">
        <v>137</v>
      </c>
      <c r="T46" s="15" t="s">
        <v>45</v>
      </c>
      <c r="U46" s="15" t="s">
        <v>83</v>
      </c>
      <c r="V46" s="15" t="s">
        <v>87</v>
      </c>
    </row>
    <row r="47" spans="1:22" x14ac:dyDescent="0.3">
      <c r="A47" s="15" t="s">
        <v>118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118</v>
      </c>
      <c r="G47" s="3">
        <f>47*5</f>
        <v>235</v>
      </c>
      <c r="H47" s="3">
        <f>3.3*5</f>
        <v>16.5</v>
      </c>
      <c r="I47" s="19">
        <f>0.1*5</f>
        <v>0.5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3">
      <c r="A48" s="15" t="s">
        <v>146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146</v>
      </c>
      <c r="G48" s="3">
        <f>240*2</f>
        <v>480</v>
      </c>
      <c r="H48" s="3">
        <f>15*2</f>
        <v>30</v>
      </c>
      <c r="I48" s="19">
        <f>0.26*2</f>
        <v>0.52</v>
      </c>
      <c r="S48" s="15" t="s">
        <v>139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3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S49" s="15" t="s">
        <v>138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3">
      <c r="A50" s="15" t="s">
        <v>142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</row>
    <row r="51" spans="1:22" x14ac:dyDescent="0.3">
      <c r="A51" s="15"/>
      <c r="B51" s="3"/>
      <c r="C51" s="3"/>
      <c r="D51" s="19"/>
      <c r="F51" s="15"/>
      <c r="G51" s="3"/>
      <c r="H51" s="3"/>
      <c r="I51" s="19"/>
    </row>
    <row r="52" spans="1:22" x14ac:dyDescent="0.3">
      <c r="A52" s="15"/>
      <c r="B52" s="3"/>
      <c r="C52" s="3"/>
      <c r="D52" s="19"/>
      <c r="F52" s="15"/>
      <c r="G52" s="3"/>
      <c r="H52" s="3"/>
      <c r="I52" s="19"/>
    </row>
    <row r="53" spans="1:22" x14ac:dyDescent="0.3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</row>
    <row r="55" spans="1:22" x14ac:dyDescent="0.3">
      <c r="A55" s="15" t="s">
        <v>147</v>
      </c>
      <c r="B55" s="15" t="s">
        <v>45</v>
      </c>
      <c r="C55" s="15" t="s">
        <v>83</v>
      </c>
      <c r="D55" s="15" t="s">
        <v>87</v>
      </c>
      <c r="F55" s="15" t="s">
        <v>147</v>
      </c>
      <c r="G55" s="15" t="s">
        <v>45</v>
      </c>
      <c r="H55" s="15" t="s">
        <v>83</v>
      </c>
      <c r="I55" s="15" t="s">
        <v>87</v>
      </c>
    </row>
    <row r="56" spans="1:22" x14ac:dyDescent="0.3">
      <c r="A56" s="15"/>
      <c r="B56" s="3"/>
      <c r="C56" s="3"/>
      <c r="D56" s="19"/>
      <c r="F56" s="15" t="s">
        <v>149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</row>
    <row r="57" spans="1:22" x14ac:dyDescent="0.3">
      <c r="A57" s="15" t="s">
        <v>110</v>
      </c>
      <c r="B57" s="3">
        <v>350</v>
      </c>
      <c r="C57" s="3">
        <v>11.5</v>
      </c>
      <c r="D57" s="19">
        <v>0.13</v>
      </c>
      <c r="F57" s="15" t="s">
        <v>150</v>
      </c>
      <c r="G57" s="3">
        <f>47*2.5</f>
        <v>117.5</v>
      </c>
      <c r="H57" s="3">
        <f>3.3*2.5</f>
        <v>8.25</v>
      </c>
      <c r="I57" s="19">
        <f>0.1*2.5</f>
        <v>0.25</v>
      </c>
    </row>
    <row r="58" spans="1:22" x14ac:dyDescent="0.3">
      <c r="A58" s="15"/>
      <c r="B58" s="3"/>
      <c r="C58" s="3"/>
      <c r="D58" s="3"/>
      <c r="F58" s="15" t="s">
        <v>110</v>
      </c>
      <c r="G58" s="3">
        <v>350</v>
      </c>
      <c r="H58" s="3">
        <v>11.5</v>
      </c>
      <c r="I58" s="19">
        <v>0.13</v>
      </c>
    </row>
    <row r="59" spans="1:22" x14ac:dyDescent="0.3">
      <c r="A59" s="15" t="s">
        <v>138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138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</row>
    <row r="61" spans="1:22" x14ac:dyDescent="0.3">
      <c r="A61" s="15" t="s">
        <v>148</v>
      </c>
      <c r="B61" s="15" t="s">
        <v>45</v>
      </c>
      <c r="C61" s="15" t="s">
        <v>83</v>
      </c>
      <c r="D61" s="15" t="s">
        <v>87</v>
      </c>
      <c r="F61" s="15" t="s">
        <v>148</v>
      </c>
      <c r="G61" s="15" t="s">
        <v>45</v>
      </c>
      <c r="H61" s="15" t="s">
        <v>83</v>
      </c>
      <c r="I61" s="15" t="s">
        <v>87</v>
      </c>
    </row>
    <row r="62" spans="1:22" x14ac:dyDescent="0.3">
      <c r="A62" s="15" t="s">
        <v>145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149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</row>
    <row r="63" spans="1:22" x14ac:dyDescent="0.3">
      <c r="A63" s="15"/>
      <c r="B63" s="3"/>
      <c r="C63" s="3"/>
      <c r="D63" s="19"/>
      <c r="F63" s="15" t="s">
        <v>150</v>
      </c>
      <c r="G63" s="3">
        <f>47*2.5</f>
        <v>117.5</v>
      </c>
      <c r="H63" s="3">
        <f>3.3*2.5</f>
        <v>8.25</v>
      </c>
      <c r="I63" s="19">
        <f>0.1*2.5</f>
        <v>0.25</v>
      </c>
    </row>
    <row r="64" spans="1:22" x14ac:dyDescent="0.3">
      <c r="A64" s="15"/>
      <c r="B64" s="3"/>
      <c r="C64" s="3"/>
      <c r="D64" s="3"/>
      <c r="F64" s="15" t="s">
        <v>107</v>
      </c>
      <c r="G64" s="3">
        <v>348</v>
      </c>
      <c r="H64" s="3">
        <v>9</v>
      </c>
      <c r="I64" s="19">
        <v>0.2</v>
      </c>
    </row>
    <row r="65" spans="1:9" x14ac:dyDescent="0.3">
      <c r="A65" s="15" t="s">
        <v>138</v>
      </c>
      <c r="B65" s="3">
        <f>B53+SUM(B62:B64)</f>
        <v>1755.4</v>
      </c>
      <c r="C65" s="3">
        <f t="shared" ref="C65:D65" si="18">C53+SUM(C62:C64)</f>
        <v>154.60000000000002</v>
      </c>
      <c r="D65" s="19">
        <f t="shared" si="18"/>
        <v>3.9619999999999997</v>
      </c>
      <c r="F65" s="15" t="s">
        <v>138</v>
      </c>
      <c r="G65" s="3">
        <f>G53+SUM(G62:G64)</f>
        <v>1870.1000000000001</v>
      </c>
      <c r="H65" s="3">
        <f t="shared" ref="H65" si="19">H53+SUM(H62:H64)</f>
        <v>159.05000000000001</v>
      </c>
      <c r="I65" s="19">
        <f t="shared" ref="I65" si="20">I53+SUM(I62:I64)</f>
        <v>4.2279999999999998</v>
      </c>
    </row>
    <row r="67" spans="1:9" x14ac:dyDescent="0.3">
      <c r="A67" s="15" t="s">
        <v>153</v>
      </c>
      <c r="B67" s="15" t="s">
        <v>45</v>
      </c>
      <c r="C67" s="15" t="s">
        <v>83</v>
      </c>
      <c r="D67" s="15" t="s">
        <v>87</v>
      </c>
      <c r="F67" s="15" t="s">
        <v>153</v>
      </c>
      <c r="G67" s="15" t="s">
        <v>45</v>
      </c>
      <c r="H67" s="15" t="s">
        <v>83</v>
      </c>
      <c r="I67" s="15" t="s">
        <v>87</v>
      </c>
    </row>
    <row r="68" spans="1:9" x14ac:dyDescent="0.3">
      <c r="A68" s="15" t="s">
        <v>154</v>
      </c>
      <c r="B68" s="3">
        <f>136*1</f>
        <v>136</v>
      </c>
      <c r="C68" s="3">
        <f>12.4*1</f>
        <v>12.4</v>
      </c>
      <c r="D68" s="19">
        <f>0.2*1</f>
        <v>0.2</v>
      </c>
      <c r="F68" s="15" t="s">
        <v>149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</row>
    <row r="69" spans="1:9" x14ac:dyDescent="0.3">
      <c r="A69" s="15"/>
      <c r="B69" s="3"/>
      <c r="C69" s="3"/>
      <c r="D69" s="3"/>
      <c r="F69" s="15" t="s">
        <v>150</v>
      </c>
      <c r="G69" s="3">
        <f>47*2.5</f>
        <v>117.5</v>
      </c>
      <c r="H69" s="3">
        <f>3.3*2.5</f>
        <v>8.25</v>
      </c>
      <c r="I69" s="19">
        <f>0.1*2.5</f>
        <v>0.25</v>
      </c>
    </row>
    <row r="70" spans="1:9" x14ac:dyDescent="0.3">
      <c r="A70" s="15"/>
      <c r="B70" s="3"/>
      <c r="C70" s="3"/>
      <c r="D70" s="3"/>
      <c r="F70" s="15" t="s">
        <v>145</v>
      </c>
      <c r="G70" s="3">
        <f>240*1</f>
        <v>240</v>
      </c>
      <c r="H70" s="3">
        <f>15*1</f>
        <v>15</v>
      </c>
      <c r="I70" s="19">
        <f>0.26*1</f>
        <v>0.26</v>
      </c>
    </row>
    <row r="71" spans="1:9" x14ac:dyDescent="0.3">
      <c r="A71" s="15" t="s">
        <v>138</v>
      </c>
      <c r="B71" s="3">
        <f>B53+SUM(B68:B70)</f>
        <v>1651.4</v>
      </c>
      <c r="C71" s="3">
        <f t="shared" ref="C71:D71" si="21">C53+SUM(C68:C70)</f>
        <v>152.00000000000003</v>
      </c>
      <c r="D71" s="19">
        <f t="shared" si="21"/>
        <v>3.9020000000000001</v>
      </c>
      <c r="F71" s="15" t="s">
        <v>138</v>
      </c>
      <c r="G71" s="3">
        <f>G53+SUM(G68:G70)</f>
        <v>1762.1000000000001</v>
      </c>
      <c r="H71" s="3">
        <f t="shared" ref="H71:I71" si="22">H53+SUM(H68:H70)</f>
        <v>165.05</v>
      </c>
      <c r="I71" s="19">
        <f t="shared" si="22"/>
        <v>4.2880000000000003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2023-03-14T07:16:34Z</dcterms:modified>
</cp:coreProperties>
</file>