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EE4AD3EA-0A90-4A3A-8494-D5D849D43447}" xr6:coauthVersionLast="47" xr6:coauthVersionMax="47" xr10:uidLastSave="{00000000-0000-0000-0000-000000000000}"/>
  <bookViews>
    <workbookView xWindow="-120" yWindow="-120" windowWidth="29040" windowHeight="15720" activeTab="5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  <sheet name="lean bulk last semester" sheetId="5" r:id="rId5"/>
    <sheet name="lbls - updated tabl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6" l="1"/>
  <c r="S12" i="6"/>
  <c r="T12" i="6"/>
  <c r="U12" i="6"/>
  <c r="V12" i="6"/>
  <c r="S18" i="6"/>
  <c r="T18" i="6"/>
  <c r="U18" i="6"/>
  <c r="V18" i="6"/>
  <c r="R18" i="6"/>
  <c r="S22" i="6"/>
  <c r="T22" i="6"/>
  <c r="U22" i="6"/>
  <c r="V22" i="6"/>
  <c r="R22" i="6"/>
  <c r="S16" i="6"/>
  <c r="T16" i="6"/>
  <c r="U16" i="6"/>
  <c r="V16" i="6"/>
  <c r="R16" i="6"/>
  <c r="K16" i="6"/>
  <c r="S17" i="6"/>
  <c r="T17" i="6"/>
  <c r="U17" i="6"/>
  <c r="V17" i="6"/>
  <c r="R17" i="6"/>
  <c r="S21" i="6"/>
  <c r="T21" i="6"/>
  <c r="U21" i="6"/>
  <c r="V21" i="6"/>
  <c r="R21" i="6"/>
  <c r="L21" i="6"/>
  <c r="M21" i="6"/>
  <c r="N21" i="6"/>
  <c r="O21" i="6"/>
  <c r="K21" i="6"/>
  <c r="O5" i="6"/>
  <c r="L5" i="6"/>
  <c r="M5" i="6"/>
  <c r="N5" i="6"/>
  <c r="K5" i="6"/>
  <c r="S13" i="6"/>
  <c r="T13" i="6"/>
  <c r="U13" i="6"/>
  <c r="V13" i="6"/>
  <c r="S14" i="6"/>
  <c r="T14" i="6"/>
  <c r="U14" i="6"/>
  <c r="V14" i="6"/>
  <c r="R14" i="6"/>
  <c r="R13" i="6"/>
  <c r="S19" i="6"/>
  <c r="T19" i="6"/>
  <c r="U19" i="6"/>
  <c r="V19" i="6"/>
  <c r="S20" i="6"/>
  <c r="T20" i="6"/>
  <c r="U20" i="6"/>
  <c r="V20" i="6"/>
  <c r="R20" i="6"/>
  <c r="R19" i="6"/>
  <c r="L20" i="6"/>
  <c r="M20" i="6"/>
  <c r="N20" i="6"/>
  <c r="O20" i="6"/>
  <c r="K20" i="6"/>
  <c r="O4" i="6"/>
  <c r="K4" i="6"/>
  <c r="L19" i="6"/>
  <c r="M19" i="6"/>
  <c r="N19" i="6"/>
  <c r="O19" i="6"/>
  <c r="K19" i="6"/>
  <c r="L22" i="6"/>
  <c r="M22" i="6"/>
  <c r="N22" i="6"/>
  <c r="O22" i="6"/>
  <c r="K22" i="6"/>
  <c r="L18" i="6"/>
  <c r="M18" i="6"/>
  <c r="N18" i="6"/>
  <c r="O18" i="6"/>
  <c r="K18" i="6"/>
  <c r="L17" i="6"/>
  <c r="M17" i="6"/>
  <c r="N17" i="6"/>
  <c r="O17" i="6"/>
  <c r="K17" i="6"/>
  <c r="L16" i="6"/>
  <c r="M16" i="6"/>
  <c r="N16" i="6"/>
  <c r="O16" i="6"/>
  <c r="L14" i="6"/>
  <c r="M14" i="6"/>
  <c r="N14" i="6"/>
  <c r="O14" i="6"/>
  <c r="K14" i="6"/>
  <c r="L13" i="6"/>
  <c r="M13" i="6"/>
  <c r="N13" i="6"/>
  <c r="O13" i="6"/>
  <c r="K13" i="6"/>
  <c r="L12" i="6"/>
  <c r="M12" i="6"/>
  <c r="N12" i="6"/>
  <c r="N24" i="6" s="1"/>
  <c r="O12" i="6"/>
  <c r="K12" i="6"/>
  <c r="E23" i="6"/>
  <c r="D23" i="6"/>
  <c r="C23" i="6"/>
  <c r="B23" i="6"/>
  <c r="N2" i="6"/>
  <c r="M2" i="6"/>
  <c r="K2" i="6"/>
  <c r="H11" i="6"/>
  <c r="G11" i="6"/>
  <c r="H15" i="6"/>
  <c r="G15" i="6"/>
  <c r="H14" i="6"/>
  <c r="G14" i="6"/>
  <c r="H13" i="6"/>
  <c r="G13" i="6"/>
  <c r="H12" i="6"/>
  <c r="G12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G23" i="5"/>
  <c r="H23" i="5"/>
  <c r="T15" i="5"/>
  <c r="T17" i="5" s="1"/>
  <c r="U15" i="5"/>
  <c r="V15" i="5"/>
  <c r="W15" i="5"/>
  <c r="S15" i="5"/>
  <c r="T14" i="5"/>
  <c r="U14" i="5"/>
  <c r="V14" i="5"/>
  <c r="W14" i="5"/>
  <c r="W17" i="5" s="1"/>
  <c r="S14" i="5"/>
  <c r="N6" i="5"/>
  <c r="M6" i="5"/>
  <c r="L6" i="5"/>
  <c r="K6" i="5"/>
  <c r="T13" i="5"/>
  <c r="U13" i="5"/>
  <c r="V13" i="5"/>
  <c r="V17" i="5" s="1"/>
  <c r="W13" i="5"/>
  <c r="S13" i="5"/>
  <c r="S17" i="5" s="1"/>
  <c r="T12" i="5"/>
  <c r="U12" i="5"/>
  <c r="V12" i="5"/>
  <c r="W12" i="5"/>
  <c r="S12" i="5"/>
  <c r="T11" i="5"/>
  <c r="U11" i="5"/>
  <c r="V11" i="5"/>
  <c r="W11" i="5"/>
  <c r="S11" i="5"/>
  <c r="T6" i="5"/>
  <c r="U6" i="5"/>
  <c r="V6" i="5"/>
  <c r="W6" i="5"/>
  <c r="S6" i="5"/>
  <c r="N2" i="5"/>
  <c r="M2" i="5"/>
  <c r="K2" i="5"/>
  <c r="T10" i="5"/>
  <c r="U10" i="5"/>
  <c r="V10" i="5"/>
  <c r="W10" i="5"/>
  <c r="T9" i="5"/>
  <c r="U9" i="5"/>
  <c r="V9" i="5"/>
  <c r="W9" i="5"/>
  <c r="T8" i="5"/>
  <c r="U8" i="5"/>
  <c r="V8" i="5"/>
  <c r="W8" i="5"/>
  <c r="S10" i="5"/>
  <c r="S9" i="5"/>
  <c r="S8" i="5"/>
  <c r="T5" i="5"/>
  <c r="U5" i="5"/>
  <c r="V5" i="5"/>
  <c r="W5" i="5"/>
  <c r="S5" i="5"/>
  <c r="T4" i="5"/>
  <c r="U4" i="5"/>
  <c r="V4" i="5"/>
  <c r="W4" i="5"/>
  <c r="S4" i="5"/>
  <c r="G4" i="5"/>
  <c r="H4" i="5"/>
  <c r="H18" i="5"/>
  <c r="G18" i="5"/>
  <c r="H10" i="5"/>
  <c r="G10" i="5"/>
  <c r="H5" i="5"/>
  <c r="G5" i="5"/>
  <c r="H14" i="5"/>
  <c r="G14" i="5"/>
  <c r="H19" i="5"/>
  <c r="G19" i="5"/>
  <c r="H15" i="5"/>
  <c r="G15" i="5"/>
  <c r="H20" i="5"/>
  <c r="G20" i="5"/>
  <c r="H17" i="5"/>
  <c r="G17" i="5"/>
  <c r="H9" i="5"/>
  <c r="G9" i="5"/>
  <c r="H21" i="5"/>
  <c r="G21" i="5"/>
  <c r="H3" i="5"/>
  <c r="G3" i="5"/>
  <c r="H8" i="5"/>
  <c r="G8" i="5"/>
  <c r="H13" i="5"/>
  <c r="G13" i="5"/>
  <c r="H7" i="5"/>
  <c r="G7" i="5"/>
  <c r="H11" i="5"/>
  <c r="G11" i="5"/>
  <c r="H16" i="5"/>
  <c r="G16" i="5"/>
  <c r="H2" i="5"/>
  <c r="G2" i="5"/>
  <c r="H6" i="5"/>
  <c r="G6" i="5"/>
  <c r="H22" i="5"/>
  <c r="G22" i="5"/>
  <c r="H12" i="5"/>
  <c r="G12" i="5"/>
  <c r="K28" i="5"/>
  <c r="L28" i="5"/>
  <c r="M28" i="5"/>
  <c r="J28" i="5"/>
  <c r="P10" i="4"/>
  <c r="N10" i="4"/>
  <c r="K10" i="4"/>
  <c r="I10" i="4"/>
  <c r="N9" i="4"/>
  <c r="I9" i="4"/>
  <c r="J10" i="4"/>
  <c r="K8" i="4"/>
  <c r="J8" i="4"/>
  <c r="I8" i="4"/>
  <c r="K7" i="4"/>
  <c r="J7" i="4"/>
  <c r="I7" i="4"/>
  <c r="K6" i="4"/>
  <c r="J6" i="4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U24" i="6" l="1"/>
  <c r="V24" i="6"/>
  <c r="S24" i="6"/>
  <c r="T24" i="6"/>
  <c r="R24" i="6"/>
  <c r="O24" i="6"/>
  <c r="M24" i="6"/>
  <c r="L24" i="6"/>
  <c r="K24" i="6"/>
  <c r="U17" i="5"/>
  <c r="J11" i="4"/>
  <c r="B91" i="3"/>
  <c r="I117" i="3"/>
  <c r="H104" i="3"/>
  <c r="K11" i="4"/>
  <c r="I11" i="4"/>
  <c r="N11" i="4"/>
  <c r="P11" i="4"/>
  <c r="G23" i="2"/>
  <c r="G26" i="2" s="1"/>
  <c r="G3" i="2" s="1"/>
  <c r="B23" i="2"/>
  <c r="B26" i="2" s="1"/>
  <c r="F3" i="2" s="1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N19" i="2"/>
  <c r="D5" i="2" s="1"/>
  <c r="M19" i="2"/>
  <c r="D4" i="2" s="1"/>
  <c r="L19" i="2"/>
  <c r="D3" i="2" s="1"/>
  <c r="I24" i="1"/>
  <c r="H59" i="3" l="1"/>
  <c r="C65" i="3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<sst xmlns="http://schemas.openxmlformats.org/spreadsheetml/2006/main" count="795" uniqueCount="283">
  <si>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</si>
  <si>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</si>
  <si>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</si>
  <si>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</si>
  <si>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</si>
  <si>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</si>
  <si>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</si>
  <si>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</si>
  <si>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</si>
  <si>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</si>
  <si>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</si>
  <si>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</si>
  <si>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</si>
  <si>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</si>
  <si>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</si>
  <si>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</si>
  <si>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</si>
  <si>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</si>
  <si>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</si>
  <si>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</si>
  <si>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</si>
  <si>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</si>
  <si>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</si>
  <si>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</si>
  <si>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</si>
  <si>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</si>
  <si>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</si>
  <si>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</si>
  <si>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</si>
  <si>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</si>
  <si>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</si>
  <si>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</si>
  <si>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</si>
  <si>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</si>
  <si>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</si>
  <si>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</si>
  <si>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</si>
  <si>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</si>
  <si>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</si>
  <si>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</si>
  <si>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</si>
  <si>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</si>
  <si>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</si>
  <si>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</si>
  <si>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</si>
  <si>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</si>
  <si>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</si>
  <si>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</si>
  <si>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</si>
  <si>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</si>
  <si>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</si>
  <si>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</si>
  <si>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</si>
  <si>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</si>
  <si>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</si>
  <si>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</si>
  <si>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</si>
  <si>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</si>
  <si>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</si>
  <si>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</si>
  <si>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</si>
  <si>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</si>
  <si>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</si>
  <si>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</si>
  <si>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</si>
  <si>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</si>
  <si>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</si>
  <si>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</si>
  <si>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</si>
  <si>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</si>
  <si>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</si>
  <si>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</si>
  <si>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</si>
  <si>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</si>
  <si>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</si>
  <si>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</si>
  <si>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</si>
  <si>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</si>
  <si>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</si>
  <si>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</si>
  <si>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</si>
  <si>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</si>
  <si>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</si>
  <si>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</si>
  <si>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</si>
  <si>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</si>
  <si>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</si>
  <si>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</si>
  <si>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</si>
  <si>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</si>
  <si>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</si>
  <si>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</si>
  <si>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</si>
  <si>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</si>
  <si>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</si>
  <si>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</si>
  <si>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</si>
  <si>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</si>
  <si>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</si>
  <si>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</si>
  <si>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</si>
  <si>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</si>
  <si>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</si>
  <si>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</si>
  <si>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</si>
  <si>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</si>
  <si>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</si>
  <si>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</si>
  <si>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</si>
  <si>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</si>
  <si>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</si>
  <si>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</si>
  <si>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</si>
  <si>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</si>
  <si>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</si>
  <si>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</si>
  <si>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</si>
  <si>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</si>
  <si>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</si>
  <si>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</si>
  <si>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</si>
  <si>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</si>
  <si>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</si>
  <si>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</si>
  <si>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</si>
  <si>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</si>
  <si>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</si>
  <si>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</si>
  <si>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</si>
  <si>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</si>
  <si>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</si>
  <si>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</si>
  <si>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</si>
  <si>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</si>
  <si>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</si>
  <si>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</si>
  <si>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</si>
  <si>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</si>
  <si>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</si>
  <si>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</si>
  <si>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</si>
  <si>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</si>
  <si>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</si>
  <si>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</si>
  <si>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</si>
  <si>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</si>
  <si>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</si>
  <si>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</si>
  <si>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</si>
  <si>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</si>
  <si>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</si>
  <si>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</si>
  <si>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</si>
  <si>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</si>
  <si>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</si>
  <si>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</si>
  <si>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</si>
  <si>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</si>
  <si>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</si>
  <si>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</si>
  <si>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</si>
  <si>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</si>
  <si>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</si>
  <si>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</si>
  <si>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</si>
  <si>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</si>
  <si>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</si>
  <si>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</si>
  <si>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</si>
  <si>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</si>
  <si>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</si>
  <si>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</si>
  <si>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</si>
  <si>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</si>
  <si>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</si>
  <si>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</si>
  <si>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</si>
  <si>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</si>
  <si>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</si>
  <si>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</si>
  <si>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</si>
  <si>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</si>
  <si>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</si>
  <si>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</si>
  <si>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</si>
  <si>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</si>
  <si>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</si>
  <si>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</si>
  <si>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</si>
  <si>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</si>
  <si>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</si>
  <si>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</si>
  <si>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</si>
  <si>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</si>
  <si>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</si>
  <si>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</si>
  <si>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</si>
  <si>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</si>
  <si>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</si>
  <si>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</si>
  <si>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</si>
  <si>
    <t>target cal</t>
  </si>
  <si>
    <t>target pro</t>
  </si>
  <si>
    <t>target fat</t>
  </si>
  <si>
    <t>target fiber</t>
  </si>
  <si>
    <t>daily</t>
  </si>
  <si>
    <t>weekly</t>
  </si>
  <si>
    <t>(6 days)</t>
  </si>
  <si>
    <t>foods (100g)</t>
  </si>
  <si>
    <t>fat</t>
  </si>
  <si>
    <t>food</t>
  </si>
  <si>
    <t>fiber</t>
  </si>
  <si>
    <t>200g emmenthal</t>
  </si>
  <si>
    <t>200g petto di pollo smart</t>
  </si>
  <si>
    <t>500g yogurt bianco smart</t>
  </si>
  <si>
    <t>100ml latte intero esse</t>
  </si>
  <si>
    <t>micronutrients to add</t>
  </si>
  <si>
    <t>quantity</t>
  </si>
  <si>
    <t>beta carotene</t>
  </si>
  <si>
    <t>thiamine</t>
  </si>
  <si>
    <t>0,5mg</t>
  </si>
  <si>
    <t>0,4mg</t>
  </si>
  <si>
    <t>300mg</t>
  </si>
  <si>
    <t>vitamin c</t>
  </si>
  <si>
    <t>vitamin b6</t>
  </si>
  <si>
    <t>75mg</t>
  </si>
  <si>
    <t xml:space="preserve">vitamin d </t>
  </si>
  <si>
    <t>15ug</t>
  </si>
  <si>
    <t>vitamin e</t>
  </si>
  <si>
    <t>vitamin k</t>
  </si>
  <si>
    <t>12mg</t>
  </si>
  <si>
    <t>83ug</t>
  </si>
  <si>
    <t>copper</t>
  </si>
  <si>
    <t>iron</t>
  </si>
  <si>
    <t>magnesium</t>
  </si>
  <si>
    <t>mangenese</t>
  </si>
  <si>
    <t>potassium</t>
  </si>
  <si>
    <t>0,6mg</t>
  </si>
  <si>
    <t>15mg</t>
  </si>
  <si>
    <t>120mg</t>
  </si>
  <si>
    <t>1,8mg</t>
  </si>
  <si>
    <t>2,4g</t>
  </si>
  <si>
    <t>2600ug</t>
  </si>
  <si>
    <t>https://meal.food-nutrients-calculator.com/?aliments=5693-200,130-100,113-300,29-200,502157-500</t>
  </si>
  <si>
    <t>100g (2) uova smart</t>
  </si>
  <si>
    <t>proteine caseina myprotein (2.5kg)</t>
  </si>
  <si>
    <t>1/3 litro latte intero esse</t>
  </si>
  <si>
    <t>vegetable/ fruit (one piece or 100g)</t>
  </si>
  <si>
    <t>with test 1</t>
  </si>
  <si>
    <t>beta-car</t>
  </si>
  <si>
    <t>carota (1p-75g)</t>
  </si>
  <si>
    <t>1 carota</t>
  </si>
  <si>
    <t>2,2g</t>
  </si>
  <si>
    <t>109mg</t>
  </si>
  <si>
    <t>banana (1p-100g)</t>
  </si>
  <si>
    <t>1 banana</t>
  </si>
  <si>
    <t>1,85g</t>
  </si>
  <si>
    <t>59mg</t>
  </si>
  <si>
    <t xml:space="preserve">copper </t>
  </si>
  <si>
    <t>spinaci</t>
  </si>
  <si>
    <t>0,2mg</t>
  </si>
  <si>
    <t>folate</t>
  </si>
  <si>
    <t>manganese</t>
  </si>
  <si>
    <t>200g spinaci</t>
  </si>
  <si>
    <t>8mg</t>
  </si>
  <si>
    <t>0,18mg</t>
  </si>
  <si>
    <t>8,8mg</t>
  </si>
  <si>
    <t>0,46g</t>
  </si>
  <si>
    <t>peperone (1p-200g)</t>
  </si>
  <si>
    <t>cavolfiore (1/4p-250g)</t>
  </si>
  <si>
    <t>250g riso bianco smart (5kg)</t>
  </si>
  <si>
    <t>1/4 di cavolfiore (250g)</t>
  </si>
  <si>
    <t>1 peperone (200g)</t>
  </si>
  <si>
    <t>trita suino esse</t>
  </si>
  <si>
    <t>100g uova smart (2)</t>
  </si>
  <si>
    <t>1/2 litro latte intero esse</t>
  </si>
  <si>
    <t>1/2 cipolla</t>
  </si>
  <si>
    <t>cipolla (1p-150g)</t>
  </si>
  <si>
    <t>1/bottiglia passata di pomodoro smart</t>
  </si>
  <si>
    <t>bottiglia passata di pomodoro smart</t>
  </si>
  <si>
    <t>100g emmenthal</t>
  </si>
  <si>
    <t>200g trita suino esse</t>
  </si>
  <si>
    <t>1/2 bottiglia passata di pomodoro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</si>
</sst>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B1B1B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theme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8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0" borderId="8" xfId="0" applyBorder="1" applyAlignment="1">
      <alignment horizontal="center"/>
    </xf>
    <xf numFmtId="0" fontId="0" fillId="2" borderId="7" xfId="0" applyFill="1" applyBorder="1"/>
    <xf numFmtId="2" fontId="0" fillId="0" borderId="10" xfId="0" applyNumberFormat="1" applyBorder="1"/>
    <xf numFmtId="0" fontId="5" fillId="3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44" fontId="5" fillId="2" borderId="5" xfId="1" applyFont="1" applyFill="1" applyBorder="1"/>
    <xf numFmtId="44" fontId="0" fillId="0" borderId="8" xfId="1" applyFont="1" applyBorder="1"/>
    <xf numFmtId="44" fontId="0" fillId="2" borderId="1" xfId="1" applyFont="1" applyFill="1" applyBorder="1"/>
    <xf numFmtId="0" fontId="6" fillId="0" borderId="0" xfId="3"/>
    <xf numFmtId="0" fontId="7" fillId="0" borderId="0" xfId="0" applyFont="1"/>
    <xf numFmtId="0" fontId="0" fillId="6" borderId="1" xfId="1" applyNumberFormat="1" applyFont="1" applyFill="1" applyBorder="1"/>
    <xf numFmtId="0" fontId="0" fillId="0" borderId="8" xfId="1" applyNumberFormat="1" applyFont="1" applyFill="1" applyBorder="1"/>
    <xf numFmtId="0" fontId="0" fillId="6" borderId="8" xfId="1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3" borderId="8" xfId="0" applyFill="1" applyBorder="1"/>
    <xf numFmtId="0" fontId="0" fillId="6" borderId="9" xfId="0" applyFill="1" applyBorder="1"/>
    <xf numFmtId="0" fontId="0" fillId="9" borderId="1" xfId="0" applyFill="1" applyBorder="1"/>
    <xf numFmtId="0" fontId="0" fillId="0" borderId="11" xfId="0" applyBorder="1"/>
    <xf numFmtId="44" fontId="0" fillId="0" borderId="8" xfId="1" applyFont="1" applyFill="1" applyBorder="1"/>
    <xf numFmtId="0" fontId="8" fillId="10" borderId="0" xfId="0" applyFont="1" applyFill="1"/>
    <xf numFmtId="0" fontId="0" fillId="8" borderId="9" xfId="0" applyFill="1" applyBorder="1"/>
    <xf numFmtId="0" fontId="0" fillId="0" borderId="11" xfId="0" applyFont="1" applyBorder="1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1B1897F-CCDB-4CBB-9BE1-92B702ABC6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42" headerRowBorderDxfId="41" tableBorderDxfId="40" totalsRowBorderDxfId="39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38"/>
    <tableColumn id="2" xr3:uid="{14FCB0BC-8DE4-4AA7-8660-575F63F8B8A6}" name="proteine" dataDxfId="37"/>
    <tableColumn id="3" xr3:uid="{C0B50CE8-FDFE-49A8-8945-F7C5D2CD5713}" name="calorie" dataDxfId="36"/>
    <tableColumn id="4" xr3:uid="{419A7849-565C-4737-B49A-97B34AC7F736}" name="rapporto proteine/calorie" dataDxfId="35">
      <calculatedColumnFormula>B2/C2</calculatedColumnFormula>
    </tableColumn>
    <tableColumn id="5" xr3:uid="{FA12BE60-94F7-4342-93BD-B6B457295831}" name="prezzo/kg" dataDxfId="34"/>
    <tableColumn id="6" xr3:uid="{616FE227-9C0F-4D3A-A972-663A04B87FDE}" name="rapporto proteine/€" dataDxfId="33">
      <calculatedColumnFormula>B2/E2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FEEA9-AA58-4204-A8C7-634A63CB75E6}" name="Table2" displayName="Table2" ref="A1:H23" totalsRowShown="0" headerRowDxfId="32" headerRowBorderDxfId="31" tableBorderDxfId="30" totalsRowBorderDxfId="29">
  <autoFilter ref="A1:H23" xr:uid="{ECDFEEA9-AA58-4204-A8C7-634A63CB75E6}"/>
  <sortState xmlns:xlrd2="http://schemas.microsoft.com/office/spreadsheetml/2017/richdata2" ref="A2:H22">
    <sortCondition descending="1" ref="H1:H22"/>
  </sortState>
  <tableColumns count="8">
    <tableColumn id="1" xr3:uid="{AB4A45E1-B89A-4707-8479-BFF4F0659BF8}" name="foods (100g)" dataDxfId="28"/>
    <tableColumn id="2" xr3:uid="{470D54CE-B5A5-41F6-95A8-DD7E923ED244}" name="cal" dataDxfId="27"/>
    <tableColumn id="3" xr3:uid="{E694C129-0B2F-4C17-9437-94D714E9FD4B}" name="pro" dataDxfId="26"/>
    <tableColumn id="9" xr3:uid="{E0C3B141-BD31-4EC9-A404-86508C0E7FD7}" name="fat" dataDxfId="25"/>
    <tableColumn id="10" xr3:uid="{03502587-F9AA-4481-A3E0-2A5A7867FA98}" name="fiber" dataDxfId="24"/>
    <tableColumn id="4" xr3:uid="{D7F14DF8-B895-41DB-ACB2-D51384C142B1}" name="eur" dataDxfId="23" dataCellStyle="Currency"/>
    <tableColumn id="5" xr3:uid="{B148E6D9-D950-47D2-BE5C-B98C6182553A}" name="pro/cal" dataDxfId="22">
      <calculatedColumnFormula>C2/B2</calculatedColumnFormula>
    </tableColumn>
    <tableColumn id="6" xr3:uid="{C3CF0D3F-CCE3-45AB-918F-D28A95B39AAC}" name="pro/eur" dataDxfId="21">
      <calculatedColumnFormula>C2/F2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641A4-1B41-4323-842C-EAE1B2CC5340}" name="Table3" displayName="Table3" ref="J1:O6" totalsRowShown="0">
  <autoFilter ref="J1:O6" xr:uid="{609641A4-1B41-4323-842C-EAE1B2CC5340}"/>
  <tableColumns count="6">
    <tableColumn id="1" xr3:uid="{AFFA0E04-5377-4ABC-A10E-5E9276D01F89}" name="vegetable/ fruit (one piece or 100g)"/>
    <tableColumn id="2" xr3:uid="{14CCCA25-3E27-4EBE-9A0B-D763D2E26F7C}" name="cal">
      <calculatedColumnFormula>41*0.75</calculatedColumnFormula>
    </tableColumn>
    <tableColumn id="3" xr3:uid="{A50C35CD-EFD1-4103-B4F8-F6EF213AD527}" name="pro"/>
    <tableColumn id="4" xr3:uid="{6023BCD6-4DF2-4394-8650-24DB72E38C6E}" name="fat">
      <calculatedColumnFormula>0.2*0.75</calculatedColumnFormula>
    </tableColumn>
    <tableColumn id="5" xr3:uid="{30C3AAC5-EBE2-4F02-B9C4-493716BB0A00}" name="fiber">
      <calculatedColumnFormula>2.7*0.75</calculatedColumnFormula>
    </tableColumn>
    <tableColumn id="6" xr3:uid="{CF56D516-2CC9-4785-A42A-00DE8FC927E9}" name="eu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F0CE33-D728-49D2-B79B-6B0343599F72}" name="Table25" displayName="Table25" ref="A1:H15" totalsRowShown="0" headerRowDxfId="20" headerRowBorderDxfId="19" tableBorderDxfId="18" totalsRowBorderDxfId="17">
  <autoFilter ref="A1:H15" xr:uid="{99F0CE33-D728-49D2-B79B-6B0343599F72}"/>
  <sortState xmlns:xlrd2="http://schemas.microsoft.com/office/spreadsheetml/2017/richdata2" ref="A2:H15">
    <sortCondition descending="1" ref="H1:H15"/>
  </sortState>
  <tableColumns count="8">
    <tableColumn id="1" xr3:uid="{1E787288-78B0-4898-9AFE-B4908D7E70EB}" name="foods (100g)" dataDxfId="16"/>
    <tableColumn id="2" xr3:uid="{16EF61D3-EC73-4581-8C26-4A96E58362A6}" name="cal" dataDxfId="15"/>
    <tableColumn id="3" xr3:uid="{A1CCA726-992F-44C7-9B18-283B7D69DFE4}" name="pro" dataDxfId="14"/>
    <tableColumn id="9" xr3:uid="{9B7FAD1D-91B2-4D76-A9F5-D67715008BF3}" name="fat" dataDxfId="13"/>
    <tableColumn id="10" xr3:uid="{E472F880-C8EC-4BB6-94DA-A869EB84C6E4}" name="fiber" dataDxfId="12"/>
    <tableColumn id="4" xr3:uid="{F1A7C1B0-E074-484C-81CB-201FC855F703}" name="eur" dataDxfId="11" dataCellStyle="Currency"/>
    <tableColumn id="5" xr3:uid="{011C7AC3-52B0-44D3-9F4A-1BCFE7ABF791}" name="pro/cal" dataDxfId="10">
      <calculatedColumnFormula>C2/B2</calculatedColumnFormula>
    </tableColumn>
    <tableColumn id="6" xr3:uid="{DB36C708-6AD8-4EC5-94B3-1C34F1FBE19E}" name="pro/eur" dataDxfId="9">
      <calculatedColumnFormula>C2/F2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2D424-7821-4D1B-8547-C40DB318AA37}" name="Table5" displayName="Table5" ref="J1:O5" totalsRowShown="0" headerRowDxfId="8" dataDxfId="7" tableBorderDxfId="6">
  <autoFilter ref="J1:O5" xr:uid="{72A2D424-7821-4D1B-8547-C40DB318AA37}"/>
  <tableColumns count="6">
    <tableColumn id="1" xr3:uid="{53493349-48E5-4EC9-BF29-36FBAD8F3055}" name="vegetable/ fruit (one piece or 100g)" dataDxfId="5"/>
    <tableColumn id="2" xr3:uid="{AE5AA126-BD67-4127-A484-BD7668807123}" name="cal" dataDxfId="4"/>
    <tableColumn id="3" xr3:uid="{6842870C-B1E6-47AD-BD5F-31118A902694}" name="pro" dataDxfId="3"/>
    <tableColumn id="4" xr3:uid="{827719EF-DEC9-451A-8EFF-041DE89F27E8}" name="fat" dataDxfId="2"/>
    <tableColumn id="5" xr3:uid="{BA433ED4-5652-416C-86E1-A963BBC8FD78}" name="fiber" dataDxfId="1"/>
    <tableColumn id="6" xr3:uid="{DC87421C-D955-4D1D-B58C-5212292B68D4}" name="eu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al.food-nutrients-calculator.com/?aliments=5693-200,130-100,113-300,29-200,502157-500" TargetMode="Externa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opLeftCell="F6"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zoomScale="93" workbookViewId="0">
      <selection activeCell="K7" sqref="K7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workbookViewId="0">
      <selection activeCell="H44" sqref="H44"/>
    </sheetView>
  </sheetViews>
  <sheetFormatPr defaultRowHeight="15" x14ac:dyDescent="0.25"/>
  <cols>
    <col min="1" max="1" width="26" customWidth="1"/>
    <col min="8" max="8" width="21" customWidth="1"/>
    <col min="13" max="13" width="19.28515625" customWidth="1"/>
  </cols>
  <sheetData>
    <row r="1" spans="1:16" x14ac:dyDescent="0.25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25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25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25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25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25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25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25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25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25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25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25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25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25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25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25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25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25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25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25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25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25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25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25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25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25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25">
      <c r="A27" s="39" t="s">
        <v>197</v>
      </c>
      <c r="B27" s="32">
        <v>277</v>
      </c>
    </row>
    <row r="28" spans="1:6" x14ac:dyDescent="0.25">
      <c r="A28" s="39" t="s">
        <v>198</v>
      </c>
      <c r="B2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0DF-138B-4B49-BC97-299FF5018F54}">
  <dimension ref="A1:AH34"/>
  <sheetViews>
    <sheetView topLeftCell="I1" workbookViewId="0">
      <selection activeCell="R2" sqref="R2:W17"/>
    </sheetView>
  </sheetViews>
  <sheetFormatPr defaultRowHeight="15" x14ac:dyDescent="0.25"/>
  <cols>
    <col min="1" max="1" width="29.85546875" customWidth="1"/>
    <col min="6" max="6" width="10.42578125" style="26" customWidth="1"/>
    <col min="7" max="7" width="11.5703125" customWidth="1"/>
    <col min="8" max="8" width="11.42578125" customWidth="1"/>
    <col min="10" max="10" width="36.28515625" customWidth="1"/>
    <col min="13" max="13" width="12" customWidth="1"/>
    <col min="18" max="18" width="25.85546875" customWidth="1"/>
    <col min="21" max="21" width="11.7109375" customWidth="1"/>
    <col min="22" max="22" width="11" customWidth="1"/>
    <col min="23" max="23" width="11" style="26" bestFit="1" customWidth="1"/>
    <col min="24" max="24" width="10.5703125" customWidth="1"/>
    <col min="25" max="25" width="11.7109375" customWidth="1"/>
    <col min="28" max="28" width="10" customWidth="1"/>
    <col min="30" max="30" width="11.140625" customWidth="1"/>
    <col min="31" max="32" width="11.7109375" customWidth="1"/>
    <col min="33" max="33" width="10.140625" customWidth="1"/>
    <col min="34" max="34" width="10.28515625" customWidth="1"/>
  </cols>
  <sheetData>
    <row r="1" spans="1:23" x14ac:dyDescent="0.25">
      <c r="A1" s="44" t="s">
        <v>208</v>
      </c>
      <c r="B1" s="45" t="s">
        <v>45</v>
      </c>
      <c r="C1" s="45" t="s">
        <v>83</v>
      </c>
      <c r="D1" s="45" t="s">
        <v>209</v>
      </c>
      <c r="E1" s="45" t="s">
        <v>211</v>
      </c>
      <c r="F1" s="47" t="s">
        <v>87</v>
      </c>
      <c r="G1" s="45" t="s">
        <v>88</v>
      </c>
      <c r="H1" s="46" t="s">
        <v>89</v>
      </c>
      <c r="J1" s="51" t="s">
        <v>247</v>
      </c>
      <c r="K1" s="51" t="s">
        <v>45</v>
      </c>
      <c r="L1" s="51" t="s">
        <v>83</v>
      </c>
      <c r="M1" s="51" t="s">
        <v>209</v>
      </c>
      <c r="N1" s="51" t="s">
        <v>211</v>
      </c>
      <c r="O1" s="51" t="s">
        <v>87</v>
      </c>
    </row>
    <row r="2" spans="1:23" x14ac:dyDescent="0.25">
      <c r="A2" s="40" t="s">
        <v>110</v>
      </c>
      <c r="B2" s="3">
        <v>209</v>
      </c>
      <c r="C2" s="3">
        <v>13</v>
      </c>
      <c r="D2" s="3"/>
      <c r="E2" s="3"/>
      <c r="F2" s="19">
        <v>0.22</v>
      </c>
      <c r="G2" s="21">
        <f t="shared" ref="G2:G22" si="0">C2/B2</f>
        <v>6.2200956937799042E-2</v>
      </c>
      <c r="H2" s="21">
        <f t="shared" ref="H2:H22" si="1">C2/F2</f>
        <v>59.090909090909093</v>
      </c>
      <c r="J2" t="s">
        <v>250</v>
      </c>
      <c r="K2">
        <f>41*0.75</f>
        <v>30.75</v>
      </c>
      <c r="L2">
        <v>0.75</v>
      </c>
      <c r="M2">
        <f>0.2*0.75</f>
        <v>0.15000000000000002</v>
      </c>
      <c r="N2">
        <f>2.7*0.75</f>
        <v>2.0250000000000004</v>
      </c>
      <c r="O2">
        <v>0</v>
      </c>
      <c r="R2" s="15" t="s">
        <v>147</v>
      </c>
    </row>
    <row r="3" spans="1:23" x14ac:dyDescent="0.25">
      <c r="A3" s="40" t="s">
        <v>163</v>
      </c>
      <c r="B3" s="3">
        <v>126</v>
      </c>
      <c r="C3" s="3">
        <v>17.899999999999999</v>
      </c>
      <c r="D3" s="3"/>
      <c r="E3" s="3"/>
      <c r="F3" s="19">
        <v>0.4</v>
      </c>
      <c r="G3" s="21">
        <f t="shared" si="0"/>
        <v>0.14206349206349206</v>
      </c>
      <c r="H3" s="21">
        <f t="shared" si="1"/>
        <v>44.749999999999993</v>
      </c>
      <c r="J3" t="s">
        <v>254</v>
      </c>
      <c r="K3">
        <v>76</v>
      </c>
      <c r="L3">
        <v>1.2</v>
      </c>
      <c r="M3">
        <v>0.3</v>
      </c>
      <c r="N3">
        <v>1.19</v>
      </c>
      <c r="O3">
        <v>0</v>
      </c>
      <c r="R3" s="15" t="s">
        <v>210</v>
      </c>
      <c r="S3" s="15" t="s">
        <v>45</v>
      </c>
      <c r="T3" s="15" t="s">
        <v>83</v>
      </c>
      <c r="U3" s="15" t="s">
        <v>209</v>
      </c>
      <c r="V3" s="15" t="s">
        <v>211</v>
      </c>
      <c r="W3" s="49" t="s">
        <v>87</v>
      </c>
    </row>
    <row r="4" spans="1:23" x14ac:dyDescent="0.25">
      <c r="A4" s="40" t="s">
        <v>245</v>
      </c>
      <c r="B4" s="3">
        <v>358</v>
      </c>
      <c r="C4" s="3">
        <v>82</v>
      </c>
      <c r="D4" s="3">
        <v>1.2</v>
      </c>
      <c r="E4" s="3"/>
      <c r="F4" s="22">
        <v>2.0099999999999998</v>
      </c>
      <c r="G4" s="21">
        <f t="shared" si="0"/>
        <v>0.22905027932960895</v>
      </c>
      <c r="H4" s="21">
        <f t="shared" si="1"/>
        <v>40.796019900497519</v>
      </c>
      <c r="J4" t="s">
        <v>259</v>
      </c>
      <c r="K4">
        <v>38</v>
      </c>
      <c r="L4">
        <v>3.4</v>
      </c>
      <c r="M4">
        <v>0.6</v>
      </c>
      <c r="N4">
        <v>2.2999999999999998</v>
      </c>
      <c r="O4">
        <v>0</v>
      </c>
      <c r="R4" s="55" t="s">
        <v>244</v>
      </c>
      <c r="S4" s="3">
        <f>B13</f>
        <v>136</v>
      </c>
      <c r="T4" s="3">
        <f t="shared" ref="T4:W4" si="2">C13</f>
        <v>12.4</v>
      </c>
      <c r="U4" s="3">
        <f t="shared" si="2"/>
        <v>9.5</v>
      </c>
      <c r="V4" s="3">
        <f t="shared" si="2"/>
        <v>0</v>
      </c>
      <c r="W4" s="3">
        <f t="shared" si="2"/>
        <v>0.49</v>
      </c>
    </row>
    <row r="5" spans="1:23" x14ac:dyDescent="0.25">
      <c r="A5" s="40" t="s">
        <v>183</v>
      </c>
      <c r="B5" s="3">
        <v>382</v>
      </c>
      <c r="C5" s="3">
        <v>28</v>
      </c>
      <c r="D5" s="3">
        <v>30</v>
      </c>
      <c r="E5" s="3"/>
      <c r="F5" s="22">
        <v>0.75</v>
      </c>
      <c r="G5" s="21">
        <f t="shared" si="0"/>
        <v>7.3298429319371722E-2</v>
      </c>
      <c r="H5" s="13">
        <f t="shared" si="1"/>
        <v>37.333333333333336</v>
      </c>
      <c r="J5" t="s">
        <v>268</v>
      </c>
      <c r="K5">
        <v>52</v>
      </c>
      <c r="L5">
        <v>1.8</v>
      </c>
      <c r="M5">
        <v>0.3</v>
      </c>
      <c r="N5">
        <v>2.94</v>
      </c>
      <c r="O5">
        <v>0</v>
      </c>
      <c r="R5" s="55" t="s">
        <v>246</v>
      </c>
      <c r="S5" s="3">
        <f>B7*3.33</f>
        <v>216.45000000000002</v>
      </c>
      <c r="T5" s="3">
        <f t="shared" ref="T5:W5" si="3">C7*3.33</f>
        <v>10.988999999999999</v>
      </c>
      <c r="U5" s="3">
        <f t="shared" si="3"/>
        <v>11.988000000000001</v>
      </c>
      <c r="V5" s="3">
        <f t="shared" si="3"/>
        <v>0</v>
      </c>
      <c r="W5" s="3">
        <f t="shared" si="3"/>
        <v>0.33300000000000002</v>
      </c>
    </row>
    <row r="6" spans="1:23" x14ac:dyDescent="0.25">
      <c r="A6" s="40" t="s">
        <v>109</v>
      </c>
      <c r="B6" s="3">
        <v>51</v>
      </c>
      <c r="C6" s="3">
        <v>5.3</v>
      </c>
      <c r="D6" s="3">
        <v>0.1</v>
      </c>
      <c r="E6" s="3"/>
      <c r="F6" s="19">
        <v>0.15</v>
      </c>
      <c r="G6" s="21">
        <f t="shared" si="0"/>
        <v>0.10392156862745097</v>
      </c>
      <c r="H6" s="13">
        <f t="shared" si="1"/>
        <v>35.333333333333336</v>
      </c>
      <c r="J6" t="s">
        <v>269</v>
      </c>
      <c r="K6">
        <f>30*2.5</f>
        <v>75</v>
      </c>
      <c r="L6">
        <f>3.2*2.5</f>
        <v>8</v>
      </c>
      <c r="M6">
        <f>0.2*2.5</f>
        <v>0.5</v>
      </c>
      <c r="N6">
        <f>2.4*2.5</f>
        <v>6</v>
      </c>
      <c r="O6">
        <v>0</v>
      </c>
      <c r="R6" s="56" t="s">
        <v>255</v>
      </c>
      <c r="S6" s="3">
        <f>K3</f>
        <v>76</v>
      </c>
      <c r="T6" s="3">
        <f t="shared" ref="T6:W6" si="4">L3</f>
        <v>1.2</v>
      </c>
      <c r="U6" s="3">
        <f t="shared" si="4"/>
        <v>0.3</v>
      </c>
      <c r="V6" s="3">
        <f t="shared" si="4"/>
        <v>1.19</v>
      </c>
      <c r="W6" s="3">
        <f t="shared" si="4"/>
        <v>0</v>
      </c>
    </row>
    <row r="7" spans="1:23" x14ac:dyDescent="0.25">
      <c r="A7" s="40" t="s">
        <v>215</v>
      </c>
      <c r="B7" s="3">
        <v>65</v>
      </c>
      <c r="C7" s="3">
        <v>3.3</v>
      </c>
      <c r="D7" s="3">
        <v>3.6</v>
      </c>
      <c r="E7" s="3"/>
      <c r="F7" s="19">
        <v>0.1</v>
      </c>
      <c r="G7" s="21">
        <f t="shared" si="0"/>
        <v>5.0769230769230768E-2</v>
      </c>
      <c r="H7" s="13">
        <f t="shared" si="1"/>
        <v>32.999999999999993</v>
      </c>
      <c r="R7" s="3"/>
      <c r="S7" s="3"/>
      <c r="T7" s="3"/>
      <c r="U7" s="3"/>
      <c r="V7" s="3"/>
      <c r="W7" s="19"/>
    </row>
    <row r="8" spans="1:23" x14ac:dyDescent="0.25">
      <c r="A8" s="40" t="s">
        <v>153</v>
      </c>
      <c r="B8" s="3">
        <v>169</v>
      </c>
      <c r="C8" s="3">
        <v>15.4</v>
      </c>
      <c r="D8" s="3"/>
      <c r="E8" s="3"/>
      <c r="F8" s="19">
        <v>0.47</v>
      </c>
      <c r="G8" s="21">
        <f t="shared" si="0"/>
        <v>9.1124260355029588E-2</v>
      </c>
      <c r="H8" s="13">
        <f t="shared" si="1"/>
        <v>32.765957446808514</v>
      </c>
      <c r="R8" s="55" t="s">
        <v>213</v>
      </c>
      <c r="S8" s="3">
        <f>B11*2</f>
        <v>200</v>
      </c>
      <c r="T8" s="3">
        <f>C11*2</f>
        <v>46.6</v>
      </c>
      <c r="U8" s="3">
        <f>D11*2</f>
        <v>1.6</v>
      </c>
      <c r="V8" s="3">
        <f>E11*2</f>
        <v>0</v>
      </c>
      <c r="W8" s="3">
        <f>F11*2</f>
        <v>1.6</v>
      </c>
    </row>
    <row r="9" spans="1:23" x14ac:dyDescent="0.25">
      <c r="A9" s="42" t="s">
        <v>170</v>
      </c>
      <c r="B9" s="11">
        <v>115</v>
      </c>
      <c r="C9" s="11">
        <v>9</v>
      </c>
      <c r="D9" s="11"/>
      <c r="E9" s="11"/>
      <c r="F9" s="48">
        <v>0.3</v>
      </c>
      <c r="G9" s="30">
        <f t="shared" si="0"/>
        <v>7.8260869565217397E-2</v>
      </c>
      <c r="H9" s="43">
        <f t="shared" si="1"/>
        <v>30</v>
      </c>
      <c r="R9" s="55" t="s">
        <v>212</v>
      </c>
      <c r="S9" s="3">
        <f>B5*2</f>
        <v>764</v>
      </c>
      <c r="T9" s="3">
        <f>C5*2</f>
        <v>56</v>
      </c>
      <c r="U9" s="3">
        <f>D5*2</f>
        <v>60</v>
      </c>
      <c r="V9" s="3">
        <f>E5*2</f>
        <v>0</v>
      </c>
      <c r="W9" s="3">
        <f>F5*2</f>
        <v>1.5</v>
      </c>
    </row>
    <row r="10" spans="1:23" x14ac:dyDescent="0.25">
      <c r="A10" s="40" t="s">
        <v>186</v>
      </c>
      <c r="B10" s="21">
        <v>146</v>
      </c>
      <c r="C10" s="21">
        <v>20.7</v>
      </c>
      <c r="D10" s="21"/>
      <c r="E10" s="21"/>
      <c r="F10" s="22">
        <v>0.7</v>
      </c>
      <c r="G10" s="21">
        <f t="shared" si="0"/>
        <v>0.14178082191780822</v>
      </c>
      <c r="H10" s="13">
        <f t="shared" si="1"/>
        <v>29.571428571428573</v>
      </c>
      <c r="R10" s="55" t="s">
        <v>214</v>
      </c>
      <c r="S10" s="3">
        <f>B6*5</f>
        <v>255</v>
      </c>
      <c r="T10" s="3">
        <f>C6*5</f>
        <v>26.5</v>
      </c>
      <c r="U10" s="3">
        <f>D6*5</f>
        <v>0.5</v>
      </c>
      <c r="V10" s="3">
        <f>E6*5</f>
        <v>0</v>
      </c>
      <c r="W10" s="3">
        <f>F6*5</f>
        <v>0.75</v>
      </c>
    </row>
    <row r="11" spans="1:23" x14ac:dyDescent="0.25">
      <c r="A11" s="40" t="s">
        <v>155</v>
      </c>
      <c r="B11" s="3">
        <v>100</v>
      </c>
      <c r="C11" s="3">
        <v>23.3</v>
      </c>
      <c r="D11" s="3">
        <v>0.8</v>
      </c>
      <c r="E11" s="3"/>
      <c r="F11" s="19">
        <v>0.8</v>
      </c>
      <c r="G11" s="21">
        <f t="shared" si="0"/>
        <v>0.23300000000000001</v>
      </c>
      <c r="H11" s="13">
        <f t="shared" si="1"/>
        <v>29.125</v>
      </c>
      <c r="R11" s="56" t="s">
        <v>251</v>
      </c>
      <c r="S11" s="3">
        <f>K2</f>
        <v>30.75</v>
      </c>
      <c r="T11" s="3">
        <f t="shared" ref="T11:W11" si="5">L2</f>
        <v>0.75</v>
      </c>
      <c r="U11" s="3">
        <f t="shared" si="5"/>
        <v>0.15000000000000002</v>
      </c>
      <c r="V11" s="3">
        <f t="shared" si="5"/>
        <v>2.0250000000000004</v>
      </c>
      <c r="W11" s="3">
        <f t="shared" si="5"/>
        <v>0</v>
      </c>
    </row>
    <row r="12" spans="1:23" x14ac:dyDescent="0.25">
      <c r="A12" s="40" t="s">
        <v>62</v>
      </c>
      <c r="B12" s="3">
        <v>123</v>
      </c>
      <c r="C12" s="3">
        <v>30</v>
      </c>
      <c r="D12" s="3"/>
      <c r="E12" s="3"/>
      <c r="F12" s="19">
        <v>1.0900000000000001</v>
      </c>
      <c r="G12" s="21">
        <f t="shared" si="0"/>
        <v>0.24390243902439024</v>
      </c>
      <c r="H12" s="13">
        <f t="shared" si="1"/>
        <v>27.52293577981651</v>
      </c>
      <c r="R12" s="56" t="s">
        <v>263</v>
      </c>
      <c r="S12" s="3">
        <f>K4*2</f>
        <v>76</v>
      </c>
      <c r="T12" s="3">
        <f t="shared" ref="T12:W12" si="6">L4*2</f>
        <v>6.8</v>
      </c>
      <c r="U12" s="3">
        <f t="shared" si="6"/>
        <v>1.2</v>
      </c>
      <c r="V12" s="3">
        <f t="shared" si="6"/>
        <v>4.5999999999999996</v>
      </c>
      <c r="W12" s="3">
        <f t="shared" si="6"/>
        <v>0</v>
      </c>
    </row>
    <row r="13" spans="1:23" x14ac:dyDescent="0.25">
      <c r="A13" s="40" t="s">
        <v>116</v>
      </c>
      <c r="B13" s="3">
        <v>136</v>
      </c>
      <c r="C13" s="3">
        <v>12.4</v>
      </c>
      <c r="D13" s="3">
        <v>9.5</v>
      </c>
      <c r="E13" s="3"/>
      <c r="F13" s="19">
        <v>0.49</v>
      </c>
      <c r="G13" s="21">
        <f t="shared" si="0"/>
        <v>9.1176470588235303E-2</v>
      </c>
      <c r="H13" s="13">
        <f t="shared" si="1"/>
        <v>25.306122448979593</v>
      </c>
      <c r="R13" s="56" t="s">
        <v>272</v>
      </c>
      <c r="S13" s="3">
        <f>K5</f>
        <v>52</v>
      </c>
      <c r="T13" s="3">
        <f t="shared" ref="T13:W13" si="7">L5</f>
        <v>1.8</v>
      </c>
      <c r="U13" s="3">
        <f t="shared" si="7"/>
        <v>0.3</v>
      </c>
      <c r="V13" s="3">
        <f t="shared" si="7"/>
        <v>2.94</v>
      </c>
      <c r="W13" s="3">
        <f t="shared" si="7"/>
        <v>0</v>
      </c>
    </row>
    <row r="14" spans="1:23" x14ac:dyDescent="0.25">
      <c r="A14" s="40" t="s">
        <v>182</v>
      </c>
      <c r="B14" s="3">
        <v>315</v>
      </c>
      <c r="C14" s="3">
        <v>22</v>
      </c>
      <c r="D14" s="3"/>
      <c r="E14" s="3"/>
      <c r="F14" s="22">
        <v>0.9</v>
      </c>
      <c r="G14" s="21">
        <f t="shared" si="0"/>
        <v>6.9841269841269843E-2</v>
      </c>
      <c r="H14" s="13">
        <f t="shared" si="1"/>
        <v>24.444444444444443</v>
      </c>
      <c r="R14" s="56" t="s">
        <v>271</v>
      </c>
      <c r="S14" s="3">
        <f>K6</f>
        <v>75</v>
      </c>
      <c r="T14" s="3">
        <f t="shared" ref="T14:W14" si="8">L6</f>
        <v>8</v>
      </c>
      <c r="U14" s="3">
        <f t="shared" si="8"/>
        <v>0.5</v>
      </c>
      <c r="V14" s="3">
        <f t="shared" si="8"/>
        <v>6</v>
      </c>
      <c r="W14" s="3">
        <f t="shared" si="8"/>
        <v>0</v>
      </c>
    </row>
    <row r="15" spans="1:23" x14ac:dyDescent="0.25">
      <c r="A15" s="40" t="s">
        <v>175</v>
      </c>
      <c r="B15" s="3">
        <v>331</v>
      </c>
      <c r="C15" s="3">
        <v>19</v>
      </c>
      <c r="D15" s="3"/>
      <c r="E15" s="3"/>
      <c r="F15" s="19">
        <v>0.83</v>
      </c>
      <c r="G15" s="21">
        <f t="shared" si="0"/>
        <v>5.7401812688821753E-2</v>
      </c>
      <c r="H15" s="13">
        <f t="shared" si="1"/>
        <v>22.891566265060241</v>
      </c>
      <c r="R15" s="59" t="s">
        <v>270</v>
      </c>
      <c r="S15" s="3">
        <f>B18*2.5</f>
        <v>875</v>
      </c>
      <c r="T15" s="3">
        <f t="shared" ref="T15:W15" si="9">C18*2.5</f>
        <v>7.5</v>
      </c>
      <c r="U15" s="3">
        <f t="shared" si="9"/>
        <v>0</v>
      </c>
      <c r="V15" s="3">
        <f t="shared" si="9"/>
        <v>0</v>
      </c>
      <c r="W15" s="3">
        <f t="shared" si="9"/>
        <v>0.47499999999999998</v>
      </c>
    </row>
    <row r="16" spans="1:23" x14ac:dyDescent="0.25">
      <c r="A16" s="40" t="s">
        <v>111</v>
      </c>
      <c r="B16" s="3">
        <v>84</v>
      </c>
      <c r="C16" s="3">
        <v>16.7</v>
      </c>
      <c r="D16" s="3"/>
      <c r="E16" s="3"/>
      <c r="F16" s="19">
        <v>0.8</v>
      </c>
      <c r="G16" s="21">
        <f t="shared" si="0"/>
        <v>0.1988095238095238</v>
      </c>
      <c r="H16" s="13">
        <f t="shared" si="1"/>
        <v>20.874999999999996</v>
      </c>
      <c r="R16" s="3"/>
      <c r="S16" s="3"/>
      <c r="T16" s="3"/>
      <c r="U16" s="3"/>
      <c r="V16" s="3"/>
      <c r="W16" s="19"/>
    </row>
    <row r="17" spans="1:34" x14ac:dyDescent="0.25">
      <c r="A17" s="40" t="s">
        <v>171</v>
      </c>
      <c r="B17" s="3">
        <v>180</v>
      </c>
      <c r="C17" s="3">
        <v>15</v>
      </c>
      <c r="D17" s="3"/>
      <c r="E17" s="3"/>
      <c r="F17" s="19">
        <v>0.88</v>
      </c>
      <c r="G17" s="21">
        <f t="shared" si="0"/>
        <v>8.3333333333333329E-2</v>
      </c>
      <c r="H17" s="13">
        <f t="shared" si="1"/>
        <v>17.045454545454547</v>
      </c>
      <c r="R17" s="15" t="s">
        <v>134</v>
      </c>
      <c r="S17" s="15">
        <f>SUM(S4:S16)</f>
        <v>2756.2</v>
      </c>
      <c r="T17" s="15">
        <f t="shared" ref="T17:W17" si="10">SUM(T4:T16)</f>
        <v>178.53900000000002</v>
      </c>
      <c r="U17" s="15">
        <f t="shared" si="10"/>
        <v>86.038000000000011</v>
      </c>
      <c r="V17" s="15">
        <f t="shared" si="10"/>
        <v>16.754999999999999</v>
      </c>
      <c r="W17" s="15">
        <f t="shared" si="10"/>
        <v>5.1479999999999997</v>
      </c>
    </row>
    <row r="18" spans="1:34" x14ac:dyDescent="0.25">
      <c r="A18" s="40" t="s">
        <v>189</v>
      </c>
      <c r="B18" s="3">
        <v>350</v>
      </c>
      <c r="C18" s="3">
        <v>3</v>
      </c>
      <c r="D18" s="3"/>
      <c r="E18" s="3"/>
      <c r="F18" s="19">
        <v>0.19</v>
      </c>
      <c r="G18" s="21">
        <f t="shared" si="0"/>
        <v>8.5714285714285719E-3</v>
      </c>
      <c r="H18" s="13">
        <f t="shared" si="1"/>
        <v>15.789473684210526</v>
      </c>
    </row>
    <row r="19" spans="1:34" x14ac:dyDescent="0.25">
      <c r="A19" s="40" t="s">
        <v>179</v>
      </c>
      <c r="B19" s="21">
        <v>49</v>
      </c>
      <c r="C19" s="21">
        <v>5.5</v>
      </c>
      <c r="D19" s="21"/>
      <c r="E19" s="21"/>
      <c r="F19" s="19">
        <v>0.35</v>
      </c>
      <c r="G19" s="21">
        <f t="shared" si="0"/>
        <v>0.11224489795918367</v>
      </c>
      <c r="H19" s="13">
        <f t="shared" si="1"/>
        <v>15.714285714285715</v>
      </c>
    </row>
    <row r="20" spans="1:34" x14ac:dyDescent="0.25">
      <c r="A20" s="40" t="s">
        <v>172</v>
      </c>
      <c r="B20" s="3">
        <v>96</v>
      </c>
      <c r="C20" s="3">
        <v>18</v>
      </c>
      <c r="D20" s="3"/>
      <c r="E20" s="3"/>
      <c r="F20" s="19">
        <v>2.29</v>
      </c>
      <c r="G20" s="21">
        <f t="shared" si="0"/>
        <v>0.1875</v>
      </c>
      <c r="H20" s="13">
        <f t="shared" si="1"/>
        <v>7.8602620087336241</v>
      </c>
    </row>
    <row r="21" spans="1:34" x14ac:dyDescent="0.25">
      <c r="A21" s="42" t="s">
        <v>169</v>
      </c>
      <c r="B21" s="11">
        <v>206</v>
      </c>
      <c r="C21" s="11">
        <v>2.5</v>
      </c>
      <c r="D21" s="11"/>
      <c r="E21" s="11"/>
      <c r="F21" s="48">
        <v>0.4</v>
      </c>
      <c r="G21" s="30">
        <f t="shared" si="0"/>
        <v>1.2135922330097087E-2</v>
      </c>
      <c r="H21" s="43">
        <f t="shared" si="1"/>
        <v>6.25</v>
      </c>
      <c r="Q21" s="50" t="s">
        <v>243</v>
      </c>
      <c r="R21" s="15" t="s">
        <v>216</v>
      </c>
      <c r="S21" s="15" t="s">
        <v>217</v>
      </c>
      <c r="U21" s="3" t="s">
        <v>248</v>
      </c>
    </row>
    <row r="22" spans="1:34" x14ac:dyDescent="0.25">
      <c r="A22" s="42" t="s">
        <v>63</v>
      </c>
      <c r="B22" s="11">
        <v>185</v>
      </c>
      <c r="C22" s="11"/>
      <c r="D22" s="11"/>
      <c r="E22" s="11"/>
      <c r="F22" s="48">
        <v>0.33</v>
      </c>
      <c r="G22" s="30">
        <f t="shared" si="0"/>
        <v>0</v>
      </c>
      <c r="H22" s="43">
        <f t="shared" si="1"/>
        <v>0</v>
      </c>
      <c r="R22" s="17" t="s">
        <v>218</v>
      </c>
      <c r="S22" s="3" t="s">
        <v>242</v>
      </c>
      <c r="U22" s="3" t="s">
        <v>251</v>
      </c>
      <c r="V22" s="17" t="s">
        <v>249</v>
      </c>
      <c r="W22" s="52" t="s">
        <v>236</v>
      </c>
      <c r="X22" s="53" t="s">
        <v>252</v>
      </c>
      <c r="Y22" s="54" t="s">
        <v>234</v>
      </c>
      <c r="Z22" s="53" t="s">
        <v>253</v>
      </c>
    </row>
    <row r="23" spans="1:34" x14ac:dyDescent="0.25">
      <c r="A23" s="42" t="s">
        <v>273</v>
      </c>
      <c r="B23" s="11">
        <v>240</v>
      </c>
      <c r="C23" s="11">
        <v>19</v>
      </c>
      <c r="D23" s="11">
        <v>15</v>
      </c>
      <c r="E23" s="11">
        <v>0</v>
      </c>
      <c r="F23" s="61">
        <v>0.75</v>
      </c>
      <c r="G23" s="30">
        <f>C23/B23</f>
        <v>7.9166666666666663E-2</v>
      </c>
      <c r="H23" s="43">
        <f>C23/F23</f>
        <v>25.333333333333332</v>
      </c>
      <c r="R23" s="3" t="s">
        <v>219</v>
      </c>
      <c r="S23" s="3" t="s">
        <v>220</v>
      </c>
      <c r="U23" s="3" t="s">
        <v>255</v>
      </c>
      <c r="V23" s="37" t="s">
        <v>236</v>
      </c>
      <c r="W23" s="19" t="s">
        <v>256</v>
      </c>
      <c r="X23" s="37" t="s">
        <v>223</v>
      </c>
      <c r="Y23" s="3" t="s">
        <v>257</v>
      </c>
      <c r="Z23" s="37" t="s">
        <v>258</v>
      </c>
      <c r="AA23" s="3" t="s">
        <v>220</v>
      </c>
      <c r="AB23" s="57" t="s">
        <v>224</v>
      </c>
    </row>
    <row r="24" spans="1:34" x14ac:dyDescent="0.25">
      <c r="R24" s="17" t="s">
        <v>224</v>
      </c>
      <c r="S24" s="3" t="s">
        <v>221</v>
      </c>
      <c r="U24" s="3" t="s">
        <v>263</v>
      </c>
      <c r="V24" s="17" t="s">
        <v>261</v>
      </c>
      <c r="W24" s="17" t="s">
        <v>223</v>
      </c>
      <c r="X24" s="37" t="s">
        <v>228</v>
      </c>
      <c r="Y24" s="3" t="s">
        <v>264</v>
      </c>
      <c r="Z24" s="37" t="s">
        <v>232</v>
      </c>
      <c r="AA24" s="3" t="s">
        <v>265</v>
      </c>
      <c r="AB24" s="58" t="s">
        <v>233</v>
      </c>
      <c r="AC24" s="3" t="s">
        <v>266</v>
      </c>
      <c r="AD24" s="17" t="s">
        <v>234</v>
      </c>
      <c r="AE24" s="37" t="s">
        <v>262</v>
      </c>
      <c r="AF24" s="3" t="s">
        <v>260</v>
      </c>
      <c r="AG24" s="37" t="s">
        <v>236</v>
      </c>
      <c r="AH24" s="3" t="s">
        <v>267</v>
      </c>
    </row>
    <row r="25" spans="1:34" x14ac:dyDescent="0.25">
      <c r="I25" s="15" t="s">
        <v>205</v>
      </c>
      <c r="J25" s="40" t="s">
        <v>201</v>
      </c>
      <c r="K25" s="15" t="s">
        <v>202</v>
      </c>
      <c r="L25" s="15" t="s">
        <v>203</v>
      </c>
      <c r="M25" s="15" t="s">
        <v>204</v>
      </c>
      <c r="R25" s="17" t="s">
        <v>261</v>
      </c>
      <c r="S25" s="3" t="s">
        <v>222</v>
      </c>
    </row>
    <row r="26" spans="1:34" x14ac:dyDescent="0.25">
      <c r="I26" s="3"/>
      <c r="J26" s="41">
        <v>2750</v>
      </c>
      <c r="K26" s="41">
        <v>160</v>
      </c>
      <c r="L26" s="41">
        <v>92</v>
      </c>
      <c r="M26" s="41">
        <v>40</v>
      </c>
      <c r="R26" s="17" t="s">
        <v>223</v>
      </c>
      <c r="S26" s="3" t="s">
        <v>225</v>
      </c>
    </row>
    <row r="27" spans="1:34" x14ac:dyDescent="0.25">
      <c r="I27" s="15" t="s">
        <v>206</v>
      </c>
      <c r="J27" s="40" t="s">
        <v>201</v>
      </c>
      <c r="K27" s="15" t="s">
        <v>202</v>
      </c>
      <c r="L27" s="15" t="s">
        <v>203</v>
      </c>
      <c r="M27" s="15" t="s">
        <v>204</v>
      </c>
      <c r="R27" s="3" t="s">
        <v>226</v>
      </c>
      <c r="S27" s="3" t="s">
        <v>227</v>
      </c>
    </row>
    <row r="28" spans="1:34" x14ac:dyDescent="0.25">
      <c r="I28" s="3" t="s">
        <v>207</v>
      </c>
      <c r="J28" s="3">
        <f>J26*6</f>
        <v>16500</v>
      </c>
      <c r="K28" s="3">
        <f t="shared" ref="K28:M28" si="11">K26*6</f>
        <v>960</v>
      </c>
      <c r="L28" s="3">
        <f t="shared" si="11"/>
        <v>552</v>
      </c>
      <c r="M28" s="3">
        <f t="shared" si="11"/>
        <v>240</v>
      </c>
      <c r="R28" s="3" t="s">
        <v>228</v>
      </c>
      <c r="S28" s="3" t="s">
        <v>230</v>
      </c>
    </row>
    <row r="29" spans="1:34" x14ac:dyDescent="0.25">
      <c r="R29" s="3" t="s">
        <v>229</v>
      </c>
      <c r="S29" s="3" t="s">
        <v>231</v>
      </c>
    </row>
    <row r="30" spans="1:34" x14ac:dyDescent="0.25">
      <c r="R30" s="3" t="s">
        <v>232</v>
      </c>
      <c r="S30" s="3" t="s">
        <v>237</v>
      </c>
    </row>
    <row r="31" spans="1:34" x14ac:dyDescent="0.25">
      <c r="R31" s="3" t="s">
        <v>233</v>
      </c>
      <c r="S31" s="3" t="s">
        <v>238</v>
      </c>
    </row>
    <row r="32" spans="1:34" x14ac:dyDescent="0.25">
      <c r="R32" s="17" t="s">
        <v>234</v>
      </c>
      <c r="S32" s="3" t="s">
        <v>239</v>
      </c>
    </row>
    <row r="33" spans="18:19" x14ac:dyDescent="0.25">
      <c r="R33" s="3" t="s">
        <v>235</v>
      </c>
      <c r="S33" s="3" t="s">
        <v>240</v>
      </c>
    </row>
    <row r="34" spans="18:19" x14ac:dyDescent="0.25">
      <c r="R34" s="3" t="s">
        <v>236</v>
      </c>
      <c r="S34" s="3" t="s">
        <v>241</v>
      </c>
    </row>
  </sheetData>
  <hyperlinks>
    <hyperlink ref="Q21" r:id="rId1" xr:uid="{FC8C911A-DFC8-416F-8E8E-2C5CBBC615A0}"/>
  </hyperlinks>
  <pageMargins left="0.7" right="0.7" top="0.75" bottom="0.75" header="0.3" footer="0.3"/>
  <pageSetup paperSize="9" orientation="portrait" r:id="rId2"/>
  <ignoredErrors>
    <ignoredError sqref="M3:N3 K3:K4 M4:N4 M5:N5 K6:N6 K5:L5" calculatedColumn="1"/>
  </ignoredErrors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8901-08BD-42CE-8325-B44B1BCFAADA}">
  <dimension ref="A1:V24"/>
  <sheetViews>
    <sheetView tabSelected="1" topLeftCell="B1" workbookViewId="0">
      <selection activeCell="U34" sqref="U34"/>
    </sheetView>
  </sheetViews>
  <sheetFormatPr defaultRowHeight="15" x14ac:dyDescent="0.25"/>
  <cols>
    <col min="1" max="1" width="33.42578125" customWidth="1"/>
    <col min="3" max="3" width="11" customWidth="1"/>
    <col min="4" max="4" width="10.7109375" customWidth="1"/>
    <col min="5" max="5" width="12.28515625" customWidth="1"/>
    <col min="6" max="6" width="9.85546875" customWidth="1"/>
    <col min="7" max="8" width="12.7109375" customWidth="1"/>
    <col min="10" max="10" width="36" customWidth="1"/>
    <col min="17" max="17" width="39.28515625" customWidth="1"/>
  </cols>
  <sheetData>
    <row r="1" spans="1:22" x14ac:dyDescent="0.25">
      <c r="A1" s="44" t="s">
        <v>208</v>
      </c>
      <c r="B1" s="45" t="s">
        <v>45</v>
      </c>
      <c r="C1" s="45" t="s">
        <v>83</v>
      </c>
      <c r="D1" s="45" t="s">
        <v>209</v>
      </c>
      <c r="E1" s="45" t="s">
        <v>211</v>
      </c>
      <c r="F1" s="47" t="s">
        <v>87</v>
      </c>
      <c r="G1" s="45" t="s">
        <v>88</v>
      </c>
      <c r="H1" s="46" t="s">
        <v>89</v>
      </c>
      <c r="J1" s="62" t="s">
        <v>247</v>
      </c>
      <c r="K1" s="62" t="s">
        <v>45</v>
      </c>
      <c r="L1" s="62" t="s">
        <v>83</v>
      </c>
      <c r="M1" s="62" t="s">
        <v>209</v>
      </c>
      <c r="N1" s="62" t="s">
        <v>211</v>
      </c>
      <c r="O1" s="62" t="s">
        <v>87</v>
      </c>
    </row>
    <row r="2" spans="1:22" x14ac:dyDescent="0.25">
      <c r="A2" s="40" t="s">
        <v>110</v>
      </c>
      <c r="B2" s="3">
        <v>209</v>
      </c>
      <c r="C2" s="3">
        <v>13</v>
      </c>
      <c r="D2" s="3"/>
      <c r="E2" s="3"/>
      <c r="F2" s="19">
        <v>0.22</v>
      </c>
      <c r="G2" s="21">
        <f t="shared" ref="G2:G15" si="0">C2/B2</f>
        <v>6.2200956937799042E-2</v>
      </c>
      <c r="H2" s="21">
        <f t="shared" ref="H2:H15" si="1">C2/F2</f>
        <v>59.090909090909093</v>
      </c>
      <c r="J2" s="60" t="s">
        <v>250</v>
      </c>
      <c r="K2" s="60">
        <f>41*0.75</f>
        <v>30.75</v>
      </c>
      <c r="L2" s="60">
        <v>0.75</v>
      </c>
      <c r="M2" s="60">
        <f>0.2*0.75</f>
        <v>0.15000000000000002</v>
      </c>
      <c r="N2" s="60">
        <f>2.7*0.75</f>
        <v>2.0250000000000004</v>
      </c>
      <c r="O2" s="60">
        <v>0.09</v>
      </c>
    </row>
    <row r="3" spans="1:22" x14ac:dyDescent="0.25">
      <c r="A3" s="40" t="s">
        <v>163</v>
      </c>
      <c r="B3" s="3">
        <v>126</v>
      </c>
      <c r="C3" s="3">
        <v>17.899999999999999</v>
      </c>
      <c r="D3" s="3"/>
      <c r="E3" s="3"/>
      <c r="F3" s="19">
        <v>0.4</v>
      </c>
      <c r="G3" s="21">
        <f t="shared" si="0"/>
        <v>0.14206349206349206</v>
      </c>
      <c r="H3" s="21">
        <f t="shared" si="1"/>
        <v>44.749999999999993</v>
      </c>
      <c r="J3" s="60" t="s">
        <v>254</v>
      </c>
      <c r="K3" s="60">
        <v>76</v>
      </c>
      <c r="L3" s="60">
        <v>1.2</v>
      </c>
      <c r="M3" s="60">
        <v>0.3</v>
      </c>
      <c r="N3" s="60">
        <v>1.19</v>
      </c>
      <c r="O3" s="60">
        <v>0.1</v>
      </c>
    </row>
    <row r="4" spans="1:22" x14ac:dyDescent="0.25">
      <c r="A4" s="40" t="s">
        <v>245</v>
      </c>
      <c r="B4" s="3">
        <v>358</v>
      </c>
      <c r="C4" s="3">
        <v>82</v>
      </c>
      <c r="D4" s="3">
        <v>1.2</v>
      </c>
      <c r="E4" s="3"/>
      <c r="F4" s="22">
        <v>2.0099999999999998</v>
      </c>
      <c r="G4" s="21">
        <f t="shared" si="0"/>
        <v>0.22905027932960895</v>
      </c>
      <c r="H4" s="21">
        <f t="shared" si="1"/>
        <v>40.796019900497519</v>
      </c>
      <c r="J4" s="60" t="s">
        <v>277</v>
      </c>
      <c r="K4" s="60">
        <f>28*1.5</f>
        <v>42</v>
      </c>
      <c r="L4" s="60">
        <v>1.5</v>
      </c>
      <c r="M4" s="60">
        <v>0</v>
      </c>
      <c r="N4" s="60">
        <v>1.5</v>
      </c>
      <c r="O4" s="60">
        <f>0.15*1.5</f>
        <v>0.22499999999999998</v>
      </c>
    </row>
    <row r="5" spans="1:22" x14ac:dyDescent="0.25">
      <c r="A5" s="40" t="s">
        <v>183</v>
      </c>
      <c r="B5" s="3">
        <v>382</v>
      </c>
      <c r="C5" s="3">
        <v>28</v>
      </c>
      <c r="D5" s="3">
        <v>30</v>
      </c>
      <c r="E5" s="3"/>
      <c r="F5" s="22">
        <v>0.75</v>
      </c>
      <c r="G5" s="21">
        <f t="shared" si="0"/>
        <v>7.3298429319371722E-2</v>
      </c>
      <c r="H5" s="13">
        <f t="shared" si="1"/>
        <v>37.333333333333336</v>
      </c>
      <c r="J5" s="64" t="s">
        <v>279</v>
      </c>
      <c r="K5" s="64">
        <f>28*6.8</f>
        <v>190.4</v>
      </c>
      <c r="L5" s="64">
        <f>1.5*6.8</f>
        <v>10.199999999999999</v>
      </c>
      <c r="M5" s="64">
        <f>0.1*6.8</f>
        <v>0.68</v>
      </c>
      <c r="N5" s="64">
        <f>1.3*6.8</f>
        <v>8.84</v>
      </c>
      <c r="O5" s="64">
        <f>0.98</f>
        <v>0.98</v>
      </c>
    </row>
    <row r="6" spans="1:22" x14ac:dyDescent="0.25">
      <c r="A6" s="40" t="s">
        <v>109</v>
      </c>
      <c r="B6" s="3">
        <v>51</v>
      </c>
      <c r="C6" s="3">
        <v>5.3</v>
      </c>
      <c r="D6" s="3">
        <v>0.1</v>
      </c>
      <c r="E6" s="3"/>
      <c r="F6" s="19">
        <v>0.15</v>
      </c>
      <c r="G6" s="21">
        <f t="shared" si="0"/>
        <v>0.10392156862745097</v>
      </c>
      <c r="H6" s="13">
        <f t="shared" si="1"/>
        <v>35.333333333333336</v>
      </c>
    </row>
    <row r="7" spans="1:22" x14ac:dyDescent="0.25">
      <c r="A7" s="40" t="s">
        <v>215</v>
      </c>
      <c r="B7" s="3">
        <v>65</v>
      </c>
      <c r="C7" s="3">
        <v>3.3</v>
      </c>
      <c r="D7" s="3">
        <v>3.6</v>
      </c>
      <c r="E7" s="3"/>
      <c r="F7" s="19">
        <v>0.1</v>
      </c>
      <c r="G7" s="21">
        <f t="shared" si="0"/>
        <v>5.0769230769230768E-2</v>
      </c>
      <c r="H7" s="13">
        <f t="shared" si="1"/>
        <v>32.999999999999993</v>
      </c>
    </row>
    <row r="8" spans="1:22" x14ac:dyDescent="0.25">
      <c r="A8" s="40" t="s">
        <v>153</v>
      </c>
      <c r="B8" s="3">
        <v>169</v>
      </c>
      <c r="C8" s="3">
        <v>15.4</v>
      </c>
      <c r="D8" s="3"/>
      <c r="E8" s="3"/>
      <c r="F8" s="19">
        <v>0.47</v>
      </c>
      <c r="G8" s="21">
        <f t="shared" si="0"/>
        <v>9.1124260355029588E-2</v>
      </c>
      <c r="H8" s="13">
        <f t="shared" si="1"/>
        <v>32.765957446808514</v>
      </c>
    </row>
    <row r="9" spans="1:22" x14ac:dyDescent="0.25">
      <c r="A9" s="40" t="s">
        <v>155</v>
      </c>
      <c r="B9" s="3">
        <v>100</v>
      </c>
      <c r="C9" s="3">
        <v>23.3</v>
      </c>
      <c r="D9" s="3">
        <v>0.8</v>
      </c>
      <c r="E9" s="3"/>
      <c r="F9" s="19">
        <v>0.8</v>
      </c>
      <c r="G9" s="21">
        <f t="shared" si="0"/>
        <v>0.23300000000000001</v>
      </c>
      <c r="H9" s="13">
        <f t="shared" si="1"/>
        <v>29.125</v>
      </c>
    </row>
    <row r="10" spans="1:22" x14ac:dyDescent="0.25">
      <c r="A10" s="40" t="s">
        <v>62</v>
      </c>
      <c r="B10" s="3">
        <v>123</v>
      </c>
      <c r="C10" s="3">
        <v>30</v>
      </c>
      <c r="D10" s="3"/>
      <c r="E10" s="3"/>
      <c r="F10" s="19">
        <v>1.0900000000000001</v>
      </c>
      <c r="G10" s="21">
        <f t="shared" si="0"/>
        <v>0.24390243902439024</v>
      </c>
      <c r="H10" s="13">
        <f t="shared" si="1"/>
        <v>27.52293577981651</v>
      </c>
      <c r="J10" s="15" t="s">
        <v>147</v>
      </c>
      <c r="O10" s="26"/>
      <c r="Q10" s="15" t="s">
        <v>148</v>
      </c>
      <c r="V10" s="26"/>
    </row>
    <row r="11" spans="1:22" x14ac:dyDescent="0.25">
      <c r="A11" s="40" t="s">
        <v>273</v>
      </c>
      <c r="B11" s="3">
        <v>240</v>
      </c>
      <c r="C11" s="3">
        <v>19</v>
      </c>
      <c r="D11" s="3">
        <v>15</v>
      </c>
      <c r="E11" s="3">
        <v>0</v>
      </c>
      <c r="F11" s="22">
        <v>0.75</v>
      </c>
      <c r="G11" s="21">
        <f t="shared" si="0"/>
        <v>7.9166666666666663E-2</v>
      </c>
      <c r="H11" s="13">
        <f t="shared" si="1"/>
        <v>25.333333333333332</v>
      </c>
      <c r="J11" s="15" t="s">
        <v>210</v>
      </c>
      <c r="K11" s="15" t="s">
        <v>45</v>
      </c>
      <c r="L11" s="15" t="s">
        <v>83</v>
      </c>
      <c r="M11" s="15" t="s">
        <v>209</v>
      </c>
      <c r="N11" s="15" t="s">
        <v>211</v>
      </c>
      <c r="O11" s="49" t="s">
        <v>87</v>
      </c>
      <c r="Q11" s="15" t="s">
        <v>210</v>
      </c>
      <c r="R11" s="15" t="s">
        <v>45</v>
      </c>
      <c r="S11" s="15" t="s">
        <v>83</v>
      </c>
      <c r="T11" s="15" t="s">
        <v>209</v>
      </c>
      <c r="U11" s="15" t="s">
        <v>211</v>
      </c>
      <c r="V11" s="49" t="s">
        <v>87</v>
      </c>
    </row>
    <row r="12" spans="1:22" x14ac:dyDescent="0.25">
      <c r="A12" s="40" t="s">
        <v>274</v>
      </c>
      <c r="B12" s="3">
        <v>136</v>
      </c>
      <c r="C12" s="3">
        <v>12.4</v>
      </c>
      <c r="D12" s="3">
        <v>9.5</v>
      </c>
      <c r="E12" s="3"/>
      <c r="F12" s="19">
        <v>0.49</v>
      </c>
      <c r="G12" s="21">
        <f t="shared" si="0"/>
        <v>9.1176470588235303E-2</v>
      </c>
      <c r="H12" s="13">
        <f t="shared" si="1"/>
        <v>25.306122448979593</v>
      </c>
      <c r="J12" s="55" t="s">
        <v>244</v>
      </c>
      <c r="K12" s="3">
        <f>Table25[[#This Row],[cal]]</f>
        <v>136</v>
      </c>
      <c r="L12" s="3">
        <f>Table25[[#This Row],[pro]]</f>
        <v>12.4</v>
      </c>
      <c r="M12" s="3">
        <f>Table25[[#This Row],[fat]]</f>
        <v>9.5</v>
      </c>
      <c r="N12" s="3">
        <f>Table25[[#This Row],[fiber]]</f>
        <v>0</v>
      </c>
      <c r="O12" s="3">
        <f>Table25[[#This Row],[eur]]</f>
        <v>0.49</v>
      </c>
      <c r="Q12" s="55" t="s">
        <v>244</v>
      </c>
      <c r="R12" s="3">
        <f>Table25[[#This Row],[cal]]</f>
        <v>136</v>
      </c>
      <c r="S12" s="3">
        <f>Table25[[#This Row],[pro]]</f>
        <v>12.4</v>
      </c>
      <c r="T12" s="3">
        <f>Table25[[#This Row],[fat]]</f>
        <v>9.5</v>
      </c>
      <c r="U12" s="3">
        <f>Table25[[#This Row],[fiber]]</f>
        <v>0</v>
      </c>
      <c r="V12" s="3">
        <f>Table25[[#This Row],[eur]]</f>
        <v>0.49</v>
      </c>
    </row>
    <row r="13" spans="1:22" x14ac:dyDescent="0.25">
      <c r="A13" s="40" t="s">
        <v>175</v>
      </c>
      <c r="B13" s="3">
        <v>331</v>
      </c>
      <c r="C13" s="3">
        <v>19</v>
      </c>
      <c r="D13" s="3"/>
      <c r="E13" s="3"/>
      <c r="F13" s="19">
        <v>0.83</v>
      </c>
      <c r="G13" s="21">
        <f t="shared" si="0"/>
        <v>5.7401812688821753E-2</v>
      </c>
      <c r="H13" s="13">
        <f t="shared" si="1"/>
        <v>22.891566265060241</v>
      </c>
      <c r="J13" s="55" t="s">
        <v>275</v>
      </c>
      <c r="K13" s="3">
        <f>B7*5</f>
        <v>325</v>
      </c>
      <c r="L13" s="3">
        <f t="shared" ref="L13:O13" si="2">C7*5</f>
        <v>16.5</v>
      </c>
      <c r="M13" s="3">
        <f t="shared" si="2"/>
        <v>18</v>
      </c>
      <c r="N13" s="3">
        <f t="shared" si="2"/>
        <v>0</v>
      </c>
      <c r="O13" s="3">
        <f t="shared" si="2"/>
        <v>0.5</v>
      </c>
      <c r="Q13" s="55" t="s">
        <v>275</v>
      </c>
      <c r="R13" s="3">
        <f>B7*5</f>
        <v>325</v>
      </c>
      <c r="S13" s="3">
        <f t="shared" ref="S13:V13" si="3">C7*5</f>
        <v>16.5</v>
      </c>
      <c r="T13" s="3">
        <f t="shared" si="3"/>
        <v>18</v>
      </c>
      <c r="U13" s="3">
        <f t="shared" si="3"/>
        <v>0</v>
      </c>
      <c r="V13" s="3">
        <f t="shared" si="3"/>
        <v>0.5</v>
      </c>
    </row>
    <row r="14" spans="1:22" x14ac:dyDescent="0.25">
      <c r="A14" s="42" t="s">
        <v>189</v>
      </c>
      <c r="B14" s="11">
        <v>350</v>
      </c>
      <c r="C14" s="11">
        <v>3</v>
      </c>
      <c r="D14" s="11"/>
      <c r="E14" s="11">
        <v>1.4</v>
      </c>
      <c r="F14" s="48">
        <v>0.14000000000000001</v>
      </c>
      <c r="G14" s="30">
        <f t="shared" si="0"/>
        <v>8.5714285714285719E-3</v>
      </c>
      <c r="H14" s="43">
        <f t="shared" si="1"/>
        <v>21.428571428571427</v>
      </c>
      <c r="J14" s="56" t="s">
        <v>255</v>
      </c>
      <c r="K14" s="3">
        <f>K3</f>
        <v>76</v>
      </c>
      <c r="L14" s="3">
        <f t="shared" ref="L14:O14" si="4">L3</f>
        <v>1.2</v>
      </c>
      <c r="M14" s="3">
        <f t="shared" si="4"/>
        <v>0.3</v>
      </c>
      <c r="N14" s="3">
        <f t="shared" si="4"/>
        <v>1.19</v>
      </c>
      <c r="O14" s="3">
        <f t="shared" si="4"/>
        <v>0.1</v>
      </c>
      <c r="Q14" s="56" t="s">
        <v>255</v>
      </c>
      <c r="R14" s="3">
        <f>K3</f>
        <v>76</v>
      </c>
      <c r="S14" s="3">
        <f t="shared" ref="S14:V14" si="5">L3</f>
        <v>1.2</v>
      </c>
      <c r="T14" s="3">
        <f t="shared" si="5"/>
        <v>0.3</v>
      </c>
      <c r="U14" s="3">
        <f t="shared" si="5"/>
        <v>1.19</v>
      </c>
      <c r="V14" s="3">
        <f t="shared" si="5"/>
        <v>0.1</v>
      </c>
    </row>
    <row r="15" spans="1:22" x14ac:dyDescent="0.25">
      <c r="A15" s="42" t="s">
        <v>63</v>
      </c>
      <c r="B15" s="11">
        <v>185</v>
      </c>
      <c r="C15" s="11"/>
      <c r="D15" s="11"/>
      <c r="E15" s="11"/>
      <c r="F15" s="48">
        <v>0.33</v>
      </c>
      <c r="G15" s="30">
        <f t="shared" si="0"/>
        <v>0</v>
      </c>
      <c r="H15" s="43">
        <f t="shared" si="1"/>
        <v>0</v>
      </c>
      <c r="J15" s="3"/>
      <c r="K15" s="3"/>
      <c r="L15" s="3"/>
      <c r="M15" s="3"/>
      <c r="N15" s="3"/>
      <c r="O15" s="19"/>
      <c r="Q15" s="3"/>
      <c r="R15" s="3"/>
      <c r="S15" s="3"/>
      <c r="T15" s="3"/>
      <c r="U15" s="3"/>
      <c r="V15" s="19"/>
    </row>
    <row r="16" spans="1:22" x14ac:dyDescent="0.25">
      <c r="J16" s="55" t="s">
        <v>213</v>
      </c>
      <c r="K16" s="3">
        <f>B9*2</f>
        <v>200</v>
      </c>
      <c r="L16" s="3">
        <f t="shared" ref="L16:O16" si="6">C9*2</f>
        <v>46.6</v>
      </c>
      <c r="M16" s="3">
        <f t="shared" si="6"/>
        <v>1.6</v>
      </c>
      <c r="N16" s="3">
        <f t="shared" si="6"/>
        <v>0</v>
      </c>
      <c r="O16" s="3">
        <f t="shared" si="6"/>
        <v>1.6</v>
      </c>
      <c r="Q16" s="55" t="s">
        <v>281</v>
      </c>
      <c r="R16" s="3">
        <f>B11*2</f>
        <v>480</v>
      </c>
      <c r="S16" s="3">
        <f t="shared" ref="S16:V16" si="7">C11*2</f>
        <v>38</v>
      </c>
      <c r="T16" s="3">
        <f t="shared" si="7"/>
        <v>30</v>
      </c>
      <c r="U16" s="3">
        <f t="shared" si="7"/>
        <v>0</v>
      </c>
      <c r="V16" s="3">
        <f t="shared" si="7"/>
        <v>1.5</v>
      </c>
    </row>
    <row r="17" spans="1:22" x14ac:dyDescent="0.25">
      <c r="J17" s="55" t="s">
        <v>212</v>
      </c>
      <c r="K17" s="3">
        <f>B5*2</f>
        <v>764</v>
      </c>
      <c r="L17" s="3">
        <f t="shared" ref="L17:O17" si="8">C5*2</f>
        <v>56</v>
      </c>
      <c r="M17" s="3">
        <f t="shared" si="8"/>
        <v>60</v>
      </c>
      <c r="N17" s="3">
        <f t="shared" si="8"/>
        <v>0</v>
      </c>
      <c r="O17" s="3">
        <f t="shared" si="8"/>
        <v>1.5</v>
      </c>
      <c r="Q17" s="55" t="s">
        <v>213</v>
      </c>
      <c r="R17" s="3">
        <f>B9*2</f>
        <v>200</v>
      </c>
      <c r="S17" s="3">
        <f t="shared" ref="S17:V17" si="9">C9*2</f>
        <v>46.6</v>
      </c>
      <c r="T17" s="3">
        <f t="shared" si="9"/>
        <v>1.6</v>
      </c>
      <c r="U17" s="3">
        <f t="shared" si="9"/>
        <v>0</v>
      </c>
      <c r="V17" s="3">
        <f t="shared" si="9"/>
        <v>1.6</v>
      </c>
    </row>
    <row r="18" spans="1:22" x14ac:dyDescent="0.25">
      <c r="J18" s="55" t="s">
        <v>214</v>
      </c>
      <c r="K18" s="3">
        <f>B6*5</f>
        <v>255</v>
      </c>
      <c r="L18" s="3">
        <f t="shared" ref="L18:O18" si="10">C6*5</f>
        <v>26.5</v>
      </c>
      <c r="M18" s="3">
        <f t="shared" si="10"/>
        <v>0.5</v>
      </c>
      <c r="N18" s="3">
        <f t="shared" si="10"/>
        <v>0</v>
      </c>
      <c r="O18" s="3">
        <f t="shared" si="10"/>
        <v>0.75</v>
      </c>
      <c r="Q18" s="55" t="s">
        <v>280</v>
      </c>
      <c r="R18" s="3">
        <f>B5*1</f>
        <v>382</v>
      </c>
      <c r="S18" s="3">
        <f t="shared" ref="S18:V18" si="11">C5*1</f>
        <v>28</v>
      </c>
      <c r="T18" s="3">
        <f t="shared" si="11"/>
        <v>30</v>
      </c>
      <c r="U18" s="3">
        <f t="shared" si="11"/>
        <v>0</v>
      </c>
      <c r="V18" s="3">
        <f t="shared" si="11"/>
        <v>0.75</v>
      </c>
    </row>
    <row r="19" spans="1:22" x14ac:dyDescent="0.25">
      <c r="J19" s="56" t="s">
        <v>251</v>
      </c>
      <c r="K19" s="3">
        <f>K2</f>
        <v>30.75</v>
      </c>
      <c r="L19" s="3">
        <f t="shared" ref="L19:O19" si="12">L2</f>
        <v>0.75</v>
      </c>
      <c r="M19" s="3">
        <f t="shared" si="12"/>
        <v>0.15000000000000002</v>
      </c>
      <c r="N19" s="3">
        <f t="shared" si="12"/>
        <v>2.0250000000000004</v>
      </c>
      <c r="O19" s="3">
        <f t="shared" si="12"/>
        <v>0.09</v>
      </c>
      <c r="Q19" s="56" t="s">
        <v>251</v>
      </c>
      <c r="R19" s="3">
        <f>K2</f>
        <v>30.75</v>
      </c>
      <c r="S19" s="3">
        <f t="shared" ref="S19:V19" si="13">L2</f>
        <v>0.75</v>
      </c>
      <c r="T19" s="3">
        <f t="shared" si="13"/>
        <v>0.15000000000000002</v>
      </c>
      <c r="U19" s="3">
        <f t="shared" si="13"/>
        <v>2.0250000000000004</v>
      </c>
      <c r="V19" s="3">
        <f t="shared" si="13"/>
        <v>0.09</v>
      </c>
    </row>
    <row r="20" spans="1:22" x14ac:dyDescent="0.25">
      <c r="A20" s="15" t="s">
        <v>205</v>
      </c>
      <c r="B20" s="40" t="s">
        <v>201</v>
      </c>
      <c r="C20" s="15" t="s">
        <v>202</v>
      </c>
      <c r="D20" s="15" t="s">
        <v>203</v>
      </c>
      <c r="E20" s="15" t="s">
        <v>204</v>
      </c>
      <c r="J20" s="56" t="s">
        <v>276</v>
      </c>
      <c r="K20" s="3">
        <f>K4*0.5</f>
        <v>21</v>
      </c>
      <c r="L20" s="3">
        <f t="shared" ref="L20:O20" si="14">L4*0.5</f>
        <v>0.75</v>
      </c>
      <c r="M20" s="3">
        <f t="shared" si="14"/>
        <v>0</v>
      </c>
      <c r="N20" s="3">
        <f t="shared" si="14"/>
        <v>0.75</v>
      </c>
      <c r="O20" s="3">
        <f t="shared" si="14"/>
        <v>0.11249999999999999</v>
      </c>
      <c r="Q20" s="56" t="s">
        <v>276</v>
      </c>
      <c r="R20" s="3">
        <f>K4*0.5</f>
        <v>21</v>
      </c>
      <c r="S20" s="3">
        <f t="shared" ref="S20:V21" si="15">L4*0.5</f>
        <v>0.75</v>
      </c>
      <c r="T20" s="3">
        <f t="shared" si="15"/>
        <v>0</v>
      </c>
      <c r="U20" s="3">
        <f t="shared" si="15"/>
        <v>0.75</v>
      </c>
      <c r="V20" s="3">
        <f t="shared" si="15"/>
        <v>0.11249999999999999</v>
      </c>
    </row>
    <row r="21" spans="1:22" x14ac:dyDescent="0.25">
      <c r="A21" s="3"/>
      <c r="B21" s="41">
        <v>2750</v>
      </c>
      <c r="C21" s="41">
        <v>160</v>
      </c>
      <c r="D21" s="41">
        <v>92</v>
      </c>
      <c r="E21" s="41">
        <v>40</v>
      </c>
      <c r="J21" s="63" t="s">
        <v>278</v>
      </c>
      <c r="K21" s="3">
        <f>K5*0.5</f>
        <v>95.2</v>
      </c>
      <c r="L21" s="3">
        <f t="shared" ref="L21:O21" si="16">L5*0.5</f>
        <v>5.0999999999999996</v>
      </c>
      <c r="M21" s="3">
        <f t="shared" si="16"/>
        <v>0.34</v>
      </c>
      <c r="N21" s="3">
        <f t="shared" si="16"/>
        <v>4.42</v>
      </c>
      <c r="O21" s="3">
        <f t="shared" si="16"/>
        <v>0.49</v>
      </c>
      <c r="Q21" s="63" t="s">
        <v>282</v>
      </c>
      <c r="R21" s="3">
        <f>K5*0.5</f>
        <v>95.2</v>
      </c>
      <c r="S21" s="3">
        <f t="shared" si="15"/>
        <v>5.0999999999999996</v>
      </c>
      <c r="T21" s="3">
        <f t="shared" si="15"/>
        <v>0.34</v>
      </c>
      <c r="U21" s="3">
        <f t="shared" si="15"/>
        <v>4.42</v>
      </c>
      <c r="V21" s="3">
        <f t="shared" si="15"/>
        <v>0.49</v>
      </c>
    </row>
    <row r="22" spans="1:22" x14ac:dyDescent="0.25">
      <c r="A22" s="15" t="s">
        <v>206</v>
      </c>
      <c r="B22" s="40" t="s">
        <v>201</v>
      </c>
      <c r="C22" s="15" t="s">
        <v>202</v>
      </c>
      <c r="D22" s="15" t="s">
        <v>203</v>
      </c>
      <c r="E22" s="15" t="s">
        <v>204</v>
      </c>
      <c r="J22" s="59" t="s">
        <v>270</v>
      </c>
      <c r="K22" s="3">
        <f>B14*2.5</f>
        <v>875</v>
      </c>
      <c r="L22" s="3">
        <f>C14*2.5</f>
        <v>7.5</v>
      </c>
      <c r="M22" s="3">
        <f>D14*2.5</f>
        <v>0</v>
      </c>
      <c r="N22" s="3">
        <f>E14*2.5</f>
        <v>3.5</v>
      </c>
      <c r="O22" s="3">
        <f>F14*2.5</f>
        <v>0.35000000000000003</v>
      </c>
      <c r="Q22" s="59" t="s">
        <v>270</v>
      </c>
      <c r="R22" s="3">
        <f>B14*2.5</f>
        <v>875</v>
      </c>
      <c r="S22" s="3">
        <f t="shared" ref="S22:V22" si="17">C14*2.5</f>
        <v>7.5</v>
      </c>
      <c r="T22" s="3">
        <f t="shared" si="17"/>
        <v>0</v>
      </c>
      <c r="U22" s="3">
        <f t="shared" si="17"/>
        <v>3.5</v>
      </c>
      <c r="V22" s="3">
        <f t="shared" si="17"/>
        <v>0.35000000000000003</v>
      </c>
    </row>
    <row r="23" spans="1:22" x14ac:dyDescent="0.25">
      <c r="A23" s="3" t="s">
        <v>207</v>
      </c>
      <c r="B23" s="3">
        <f>B21*6</f>
        <v>16500</v>
      </c>
      <c r="C23" s="3">
        <f t="shared" ref="C23:E23" si="18">C21*6</f>
        <v>960</v>
      </c>
      <c r="D23" s="3">
        <f t="shared" si="18"/>
        <v>552</v>
      </c>
      <c r="E23" s="3">
        <f t="shared" si="18"/>
        <v>240</v>
      </c>
      <c r="J23" s="3"/>
      <c r="K23" s="3"/>
      <c r="L23" s="3"/>
      <c r="M23" s="3"/>
      <c r="N23" s="3"/>
      <c r="O23" s="19"/>
      <c r="Q23" s="3"/>
      <c r="R23" s="3"/>
      <c r="S23" s="3"/>
      <c r="T23" s="3"/>
      <c r="U23" s="3"/>
      <c r="V23" s="19"/>
    </row>
    <row r="24" spans="1:22" x14ac:dyDescent="0.25">
      <c r="J24" s="15" t="s">
        <v>134</v>
      </c>
      <c r="K24" s="15">
        <f>SUM(K12:K23)</f>
        <v>2777.95</v>
      </c>
      <c r="L24" s="15">
        <f>SUM(L12:L23)</f>
        <v>173.29999999999998</v>
      </c>
      <c r="M24" s="15">
        <f>SUM(M12:M23)</f>
        <v>90.390000000000015</v>
      </c>
      <c r="N24" s="15">
        <f>SUM(N12:N23)</f>
        <v>11.885</v>
      </c>
      <c r="O24" s="15">
        <f>SUM(O12:O23)</f>
        <v>5.9824999999999999</v>
      </c>
      <c r="Q24" s="15" t="s">
        <v>134</v>
      </c>
      <c r="R24" s="15">
        <f>SUM(R12:R23)</f>
        <v>2620.9499999999998</v>
      </c>
      <c r="S24" s="15">
        <f>SUM(S12:S23)</f>
        <v>156.79999999999998</v>
      </c>
      <c r="T24" s="15">
        <f>SUM(T12:T23)</f>
        <v>89.890000000000015</v>
      </c>
      <c r="U24" s="15">
        <f>SUM(U12:U23)</f>
        <v>11.885</v>
      </c>
      <c r="V24" s="15">
        <f>SUM(V12:V23)</f>
        <v>5.982499999999999</v>
      </c>
    </row>
  </sheetData>
  <pageMargins left="0.7" right="0.7" top="0.75" bottom="0.75" header="0.3" footer="0.3"/>
  <ignoredErrors>
    <ignoredError sqref="N5" formula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Foglio1</vt:lpstr>
      <vt:lpstr>Foglio2</vt:lpstr>
      <vt:lpstr>Foglio3</vt:lpstr>
      <vt:lpstr>Foglio4</vt:lpstr>
      <vt:lpstr>lean bulk last semester</vt:lpstr>
      <vt:lpstr>lbls - updated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2025-03-06T16:20:28Z</dcterms:modified>
</cp:coreProperties>
</file>