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E962A8CC-4001-47BC-8F66-C7286E828DBC}" xr6:coauthVersionLast="47" xr6:coauthVersionMax="47" xr10:uidLastSave="{00000000-0000-0000-0000-000000000000}"/>
  <bookViews>
    <workbookView xWindow="-120" yWindow="-120" windowWidth="29040" windowHeight="15720" activeTab="2" xr2:uid="{F59D9EA6-31E6-4D8C-9410-A8BE9A94645C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8" i="3" l="1"/>
  <c r="U28" i="3"/>
  <c r="T28" i="3"/>
  <c r="V25" i="3"/>
  <c r="U25" i="3"/>
  <c r="T25" i="3"/>
  <c r="Q35" i="3"/>
  <c r="P35" i="3"/>
  <c r="O35" i="3"/>
  <c r="Q34" i="3"/>
  <c r="P34" i="3"/>
  <c r="O34" i="3"/>
  <c r="Q33" i="3"/>
  <c r="P33" i="3"/>
  <c r="O33" i="3"/>
  <c r="O40" i="3" s="1"/>
  <c r="Q36" i="3"/>
  <c r="P36" i="3"/>
  <c r="O36" i="3"/>
  <c r="V24" i="3"/>
  <c r="U24" i="3"/>
  <c r="T24" i="3"/>
  <c r="V23" i="3"/>
  <c r="U23" i="3"/>
  <c r="T23" i="3"/>
  <c r="V26" i="3"/>
  <c r="U26" i="3"/>
  <c r="T26" i="3"/>
  <c r="K15" i="3"/>
  <c r="J15" i="3"/>
  <c r="G23" i="3"/>
  <c r="Q25" i="3"/>
  <c r="P25" i="3"/>
  <c r="O25" i="3"/>
  <c r="Q26" i="3"/>
  <c r="P26" i="3"/>
  <c r="O26" i="3"/>
  <c r="Q24" i="3"/>
  <c r="P24" i="3"/>
  <c r="O24" i="3"/>
  <c r="Q23" i="3"/>
  <c r="P23" i="3"/>
  <c r="O23" i="3"/>
  <c r="Q27" i="3"/>
  <c r="P27" i="3"/>
  <c r="O27" i="3"/>
  <c r="Q30" i="3"/>
  <c r="O30" i="3"/>
  <c r="K14" i="3"/>
  <c r="J14" i="3"/>
  <c r="I23" i="3"/>
  <c r="H23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I24" i="3"/>
  <c r="H24" i="3"/>
  <c r="G24" i="3"/>
  <c r="H28" i="3"/>
  <c r="I28" i="3"/>
  <c r="G28" i="3"/>
  <c r="I26" i="3"/>
  <c r="H26" i="3"/>
  <c r="G26" i="3"/>
  <c r="I25" i="3"/>
  <c r="G25" i="3"/>
  <c r="D19" i="3"/>
  <c r="C19" i="3"/>
  <c r="B19" i="3"/>
  <c r="B22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I3" i="3"/>
  <c r="K3" i="3" s="1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B23" i="2"/>
  <c r="I25" i="2"/>
  <c r="H25" i="2"/>
  <c r="G25" i="2"/>
  <c r="I24" i="2"/>
  <c r="H24" i="2"/>
  <c r="G24" i="2"/>
  <c r="I23" i="2"/>
  <c r="G23" i="2"/>
  <c r="I22" i="2"/>
  <c r="G22" i="2"/>
  <c r="S17" i="2"/>
  <c r="R17" i="2"/>
  <c r="Q17" i="2"/>
  <c r="S16" i="2"/>
  <c r="Q16" i="2"/>
  <c r="S15" i="2"/>
  <c r="S19" i="2" s="1"/>
  <c r="E5" i="2" s="1"/>
  <c r="Q15" i="2"/>
  <c r="N24" i="2"/>
  <c r="M24" i="2"/>
  <c r="L24" i="2"/>
  <c r="N23" i="2"/>
  <c r="L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9" i="2" s="1"/>
  <c r="C5" i="2" s="1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N34" i="1" s="1"/>
  <c r="P32" i="1"/>
  <c r="O32" i="1"/>
  <c r="N32" i="1"/>
  <c r="P30" i="1"/>
  <c r="O30" i="1"/>
  <c r="N30" i="1"/>
  <c r="O29" i="1"/>
  <c r="O22" i="1"/>
  <c r="O25" i="1" s="1"/>
  <c r="N22" i="1"/>
  <c r="P23" i="1"/>
  <c r="O23" i="1"/>
  <c r="O20" i="1"/>
  <c r="J20" i="1"/>
  <c r="N23" i="1"/>
  <c r="P21" i="1"/>
  <c r="P25" i="1" s="1"/>
  <c r="O21" i="1"/>
  <c r="N21" i="1"/>
  <c r="N25" i="1" s="1"/>
  <c r="K22" i="1"/>
  <c r="J22" i="1"/>
  <c r="I22" i="1"/>
  <c r="K21" i="1"/>
  <c r="J21" i="1"/>
  <c r="I21" i="1"/>
  <c r="P13" i="1"/>
  <c r="O13" i="1"/>
  <c r="O16" i="1" s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I15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Q40" i="3" l="1"/>
  <c r="P40" i="3"/>
  <c r="V30" i="3"/>
  <c r="T30" i="3"/>
  <c r="U30" i="3"/>
  <c r="P30" i="3"/>
  <c r="C22" i="3"/>
  <c r="D13" i="3"/>
  <c r="D15" i="3" s="1"/>
  <c r="I29" i="3"/>
  <c r="G29" i="3"/>
  <c r="H29" i="3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B8" i="2" s="1"/>
  <c r="D26" i="2"/>
  <c r="F5" i="2" s="1"/>
  <c r="M23" i="2"/>
  <c r="M26" i="2" s="1"/>
  <c r="H4" i="2" s="1"/>
  <c r="R19" i="2"/>
  <c r="E4" i="2" s="1"/>
  <c r="P34" i="1"/>
  <c r="B16" i="2"/>
  <c r="D19" i="2"/>
  <c r="B5" i="2" s="1"/>
  <c r="G16" i="2"/>
  <c r="G19" i="2" s="1"/>
  <c r="C3" i="2" s="1"/>
  <c r="L26" i="2"/>
  <c r="H3" i="2" s="1"/>
  <c r="R16" i="2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Q19" i="2"/>
  <c r="E3" i="2" s="1"/>
  <c r="I26" i="2"/>
  <c r="G5" i="2" s="1"/>
  <c r="B26" i="2"/>
  <c r="F3" i="2" s="1"/>
  <c r="N19" i="2"/>
  <c r="D5" i="2" s="1"/>
  <c r="B9" i="2" s="1"/>
  <c r="M19" i="2"/>
  <c r="D4" i="2" s="1"/>
  <c r="L19" i="2"/>
  <c r="D3" i="2" s="1"/>
  <c r="B19" i="2"/>
  <c r="B3" i="2" s="1"/>
  <c r="B7" i="2" s="1"/>
  <c r="I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<sst xmlns="http://schemas.openxmlformats.org/spreadsheetml/2006/main" count="277" uniqueCount="128">
  <si>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</si>
  <si>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</si>
  <si>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</si>
  <si>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</si>
  <si>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</si>
  <si>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</si>
  <si>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</si>
  <si>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</si>
  <si>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</si>
  <si>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</si>
  <si>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</si>
  <si>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</si>
  <si>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</si>
  <si>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</si>
  <si>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</si>
  <si>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</si>
  <si>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</si>
  <si>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</si>
  <si>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</si>
  <si>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</si>
  <si>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</si>
  <si>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</si>
  <si>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</si>
  <si>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</si>
  <si>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</si>
  <si>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</si>
  <si>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</si>
  <si>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</si>
  <si>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</si>
  <si>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</si>
  <si>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</si>
  <si>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</si>
  <si>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</si>
  <si>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</si>
  <si>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</si>
  <si>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</si>
  <si>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</si>
  <si>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</si>
  <si>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</si>
  <si>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</si>
  <si>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</si>
  <si>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</si>
  <si>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</si>
  <si>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</si>
  <si>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</si>
  <si>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</si>
  <si>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</si>
  <si>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</si>
  <si>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</si>
  <si>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</si>
  <si>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</si>
  <si>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</si>
  <si>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</si>
  <si>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</si>
  <si>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</si>
  <si>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</si>
  <si>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</si>
  <si>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</si>
  <si>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</si>
  <si>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</si>
  <si>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</si>
  <si>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</si>
  <si>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</si>
  <si>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</si>
  <si>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</si>
  <si>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</si>
  <si>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</si>
  <si>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</si>
  <si>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</si>
  <si>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</si>
  <si>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</si>
  <si>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</si>
  <si>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</si>
  <si>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</si>
  <si>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</si>
  <si>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</si>
  <si>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</si>
  <si>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</si>
  <si>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</si>
  <si>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</si>
  <si>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</si>
  <si>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</si>
  <si>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</si>
  <si>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</si>
  <si>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</si>
  <si>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</si>
  <si>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</si>
  <si>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</si>
  <si>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</si>
  <si>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</si>
  <si>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</si>
  <si>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</si>
  <si>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</si>
  <si>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</si>
  <si>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vegan blend abbonamento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</si>
  <si>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</si>
  <si>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</si>
  <si>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</si>
  <si>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</si>
  <si>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</si>
  <si>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</si>
  <si>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</si>
  <si>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</si>
  <si>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</si>
  <si>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</si>
  <si>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 banana</t>
  </si>
  <si>
    <t>max 100 cal di bonus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</si>
  <si>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</si>
  <si>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</si>
  <si>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</si>
  <si>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</si>
  <si>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</si>
  <si>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</si>
  <si>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</si>
  <si>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</si>
  <si>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100g petto di pollo esse</t>
  </si>
  <si>
    <t>4 scoops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</si>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</sst>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0" xfId="0" applyFill="1"/>
    <xf numFmtId="0" fontId="0" fillId="0" borderId="9" xfId="0" applyBorder="1"/>
    <xf numFmtId="0" fontId="0" fillId="2" borderId="8" xfId="0" applyFill="1" applyBorder="1"/>
    <xf numFmtId="2" fontId="0" fillId="0" borderId="8" xfId="0" applyNumberFormat="1" applyBorder="1"/>
    <xf numFmtId="0" fontId="0" fillId="0" borderId="10" xfId="0" applyFill="1" applyBorder="1"/>
    <xf numFmtId="164" fontId="0" fillId="0" borderId="10" xfId="0" applyNumberFormat="1" applyFill="1" applyBorder="1"/>
    <xf numFmtId="2" fontId="0" fillId="0" borderId="10" xfId="0" applyNumberFormat="1" applyFill="1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B33" sqref="B33"/>
    </sheetView>
  </sheetViews>
  <sheetFormatPr defaultRowHeight="15" x14ac:dyDescent="0.25"/>
  <cols>
    <col min="1" max="1" width="26.28515625" customWidth="1"/>
    <col min="2" max="2" width="12.28515625" customWidth="1"/>
    <col min="3" max="3" width="10.5703125" customWidth="1"/>
    <col min="4" max="4" width="26.7109375" customWidth="1"/>
    <col min="5" max="5" width="12.85546875" customWidth="1"/>
    <col min="6" max="6" width="22" customWidth="1"/>
    <col min="8" max="8" width="33.28515625" customWidth="1"/>
    <col min="13" max="13" width="31" customWidth="1"/>
  </cols>
  <sheetData>
    <row r="1" spans="1:16" x14ac:dyDescent="0.25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25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25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25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25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25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25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25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25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25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25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25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25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25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25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25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25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25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25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25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25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25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25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25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25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25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25">
      <c r="D27" s="1"/>
      <c r="E27" s="2"/>
      <c r="J27" s="15" t="s">
        <v>45</v>
      </c>
      <c r="K27" s="15" t="s">
        <v>40</v>
      </c>
    </row>
    <row r="28" spans="1:16" x14ac:dyDescent="0.25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25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25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25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25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25">
      <c r="C33" s="1"/>
      <c r="D33" s="2"/>
      <c r="H33" t="s">
        <v>49</v>
      </c>
      <c r="M33" s="3"/>
      <c r="N33" s="3"/>
      <c r="O33" s="3"/>
      <c r="P33" s="3"/>
    </row>
    <row r="34" spans="3:16" x14ac:dyDescent="0.25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25">
      <c r="C35" s="1"/>
      <c r="D35" s="2"/>
      <c r="H35" t="s">
        <v>51</v>
      </c>
    </row>
    <row r="36" spans="3:16" x14ac:dyDescent="0.25">
      <c r="C36" s="1"/>
      <c r="D36" s="2"/>
    </row>
    <row r="37" spans="3:16" x14ac:dyDescent="0.25">
      <c r="E37" s="2"/>
    </row>
    <row r="38" spans="3:16" x14ac:dyDescent="0.25">
      <c r="E38" s="2"/>
    </row>
    <row r="39" spans="3:16" x14ac:dyDescent="0.25">
      <c r="E39" s="2"/>
    </row>
    <row r="40" spans="3:16" x14ac:dyDescent="0.25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G31" sqref="G31"/>
    </sheetView>
  </sheetViews>
  <sheetFormatPr defaultRowHeight="15" x14ac:dyDescent="0.25"/>
  <cols>
    <col min="1" max="1" width="18.7109375" customWidth="1"/>
    <col min="4" max="4" width="10.42578125" customWidth="1"/>
    <col min="11" max="11" width="18.42578125" customWidth="1"/>
    <col min="21" max="21" width="22.42578125" customWidth="1"/>
    <col min="23" max="23" width="12.42578125" customWidth="1"/>
    <col min="24" max="24" width="9.85546875" customWidth="1"/>
  </cols>
  <sheetData>
    <row r="1" spans="1:24" x14ac:dyDescent="0.25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25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25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25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25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25">
      <c r="K6" s="15" t="s">
        <v>81</v>
      </c>
      <c r="L6" s="3">
        <v>371</v>
      </c>
      <c r="M6" s="3"/>
      <c r="N6" s="3"/>
      <c r="O6" s="22">
        <v>0.17</v>
      </c>
    </row>
    <row r="7" spans="1:24" x14ac:dyDescent="0.25">
      <c r="A7" s="15" t="s">
        <v>78</v>
      </c>
      <c r="B7" s="21">
        <f>AVERAGE(B3:H3)</f>
        <v>1943.0857142857144</v>
      </c>
    </row>
    <row r="8" spans="1:24" x14ac:dyDescent="0.25">
      <c r="A8" s="15" t="s">
        <v>79</v>
      </c>
      <c r="B8" s="21">
        <f t="shared" ref="B8:B9" si="0">AVERAGE(B4:H4)</f>
        <v>151.56428571428572</v>
      </c>
    </row>
    <row r="9" spans="1:24" x14ac:dyDescent="0.25">
      <c r="A9" s="15" t="s">
        <v>80</v>
      </c>
      <c r="B9" s="19">
        <f t="shared" si="0"/>
        <v>4.1071428571428568</v>
      </c>
    </row>
    <row r="14" spans="1:24" x14ac:dyDescent="0.25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25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25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25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25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25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25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25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25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25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25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25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40"/>
  <sheetViews>
    <sheetView tabSelected="1" topLeftCell="A9" workbookViewId="0">
      <selection activeCell="N12" sqref="N12"/>
    </sheetView>
  </sheetViews>
  <sheetFormatPr defaultRowHeight="15" x14ac:dyDescent="0.25"/>
  <cols>
    <col min="1" max="1" width="21.28515625" customWidth="1"/>
    <col min="2" max="2" width="9.28515625" bestFit="1" customWidth="1"/>
    <col min="3" max="4" width="9" bestFit="1" customWidth="1"/>
    <col min="6" max="6" width="21.28515625" customWidth="1"/>
    <col min="14" max="14" width="22.28515625" customWidth="1"/>
    <col min="15" max="15" width="9.85546875" customWidth="1"/>
    <col min="19" max="19" width="21.28515625" customWidth="1"/>
  </cols>
  <sheetData>
    <row r="1" spans="1:16" x14ac:dyDescent="0.25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t="s">
        <v>90</v>
      </c>
      <c r="O1" t="s">
        <v>91</v>
      </c>
      <c r="P1" t="s">
        <v>92</v>
      </c>
    </row>
    <row r="2" spans="1:16" x14ac:dyDescent="0.25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t="s">
        <v>93</v>
      </c>
      <c r="O2">
        <v>2.5</v>
      </c>
      <c r="P2">
        <v>65</v>
      </c>
    </row>
    <row r="3" spans="1:16" x14ac:dyDescent="0.25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95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t="s">
        <v>94</v>
      </c>
      <c r="O3">
        <v>2.5</v>
      </c>
      <c r="P3">
        <v>40</v>
      </c>
    </row>
    <row r="4" spans="1:16" x14ac:dyDescent="0.25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96</v>
      </c>
      <c r="G4" s="3">
        <v>340</v>
      </c>
      <c r="H4" s="3">
        <v>73</v>
      </c>
      <c r="I4" s="5">
        <f>P3/25</f>
        <v>1.6</v>
      </c>
      <c r="J4" s="21">
        <f t="shared" ref="J4:J9" si="0">H4/G4</f>
        <v>0.21470588235294116</v>
      </c>
      <c r="K4" s="28">
        <f t="shared" ref="K4:K9" si="1">H4/I4</f>
        <v>45.625</v>
      </c>
    </row>
    <row r="5" spans="1:16" x14ac:dyDescent="0.25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si="0"/>
        <v>0</v>
      </c>
      <c r="K5" s="28">
        <f t="shared" si="1"/>
        <v>0</v>
      </c>
    </row>
    <row r="6" spans="1:16" x14ac:dyDescent="0.25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0"/>
        <v>3.5797665369649803E-2</v>
      </c>
      <c r="K6" s="28">
        <f t="shared" si="1"/>
        <v>32.857142857142854</v>
      </c>
    </row>
    <row r="7" spans="1:16" x14ac:dyDescent="0.25">
      <c r="A7" s="15" t="s">
        <v>97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0"/>
        <v>3.2857142857142856E-2</v>
      </c>
      <c r="K7" s="28">
        <f t="shared" si="1"/>
        <v>88.461538461538453</v>
      </c>
    </row>
    <row r="8" spans="1:16" x14ac:dyDescent="0.25">
      <c r="A8" s="15" t="s">
        <v>99</v>
      </c>
      <c r="B8" s="3">
        <f>1.4*G4</f>
        <v>475.99999999999994</v>
      </c>
      <c r="C8" s="3">
        <f>1.4*H4</f>
        <v>102.19999999999999</v>
      </c>
      <c r="D8" s="5">
        <f>1.4*I4</f>
        <v>2.2399999999999998</v>
      </c>
      <c r="F8" s="15" t="s">
        <v>104</v>
      </c>
      <c r="G8" s="3">
        <v>75</v>
      </c>
      <c r="H8" s="3">
        <v>1.5</v>
      </c>
      <c r="I8" s="5">
        <v>0.18</v>
      </c>
      <c r="J8" s="21">
        <f t="shared" si="0"/>
        <v>0.02</v>
      </c>
      <c r="K8" s="28">
        <f t="shared" si="1"/>
        <v>8.3333333333333339</v>
      </c>
    </row>
    <row r="9" spans="1:16" x14ac:dyDescent="0.25">
      <c r="A9" s="15" t="s">
        <v>98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107</v>
      </c>
      <c r="G9" s="3">
        <v>174</v>
      </c>
      <c r="H9" s="3">
        <v>4.5</v>
      </c>
      <c r="I9" s="5">
        <v>0.1</v>
      </c>
      <c r="J9" s="21">
        <f t="shared" si="0"/>
        <v>2.5862068965517241E-2</v>
      </c>
      <c r="K9" s="28">
        <f t="shared" si="1"/>
        <v>45</v>
      </c>
    </row>
    <row r="10" spans="1:16" x14ac:dyDescent="0.25">
      <c r="A10" s="15" t="s">
        <v>70</v>
      </c>
      <c r="B10" s="3">
        <f>SUM(B8:B9)</f>
        <v>1103</v>
      </c>
      <c r="C10" s="3">
        <f>SUM(C8:C9)</f>
        <v>141.19999999999999</v>
      </c>
      <c r="D10" s="5">
        <f>SUM(D8:D9)</f>
        <v>2.9</v>
      </c>
      <c r="F10" s="15" t="s">
        <v>112</v>
      </c>
      <c r="G10" s="3">
        <v>51</v>
      </c>
      <c r="H10" s="3">
        <v>5.3</v>
      </c>
      <c r="I10" s="5">
        <v>0.15</v>
      </c>
      <c r="J10" s="21">
        <f t="shared" ref="J10:J16" si="3">H10/G10</f>
        <v>0.10392156862745097</v>
      </c>
      <c r="K10" s="21">
        <f t="shared" ref="K10:K16" si="4">H10/I10</f>
        <v>35.333333333333336</v>
      </c>
    </row>
    <row r="11" spans="1:16" x14ac:dyDescent="0.25">
      <c r="F11" s="15" t="s">
        <v>113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</row>
    <row r="12" spans="1:16" x14ac:dyDescent="0.25">
      <c r="A12" s="15" t="s">
        <v>97</v>
      </c>
      <c r="B12" s="15" t="s">
        <v>45</v>
      </c>
      <c r="C12" s="15" t="s">
        <v>83</v>
      </c>
      <c r="D12" s="15" t="s">
        <v>40</v>
      </c>
      <c r="F12" s="15" t="s">
        <v>114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</row>
    <row r="13" spans="1:16" x14ac:dyDescent="0.25">
      <c r="A13" s="15" t="s">
        <v>101</v>
      </c>
      <c r="B13" s="21">
        <f>0.8*G4</f>
        <v>272</v>
      </c>
      <c r="C13" s="21">
        <f t="shared" ref="C13:D13" si="5">0.8*H4</f>
        <v>58.400000000000006</v>
      </c>
      <c r="D13" s="5">
        <f t="shared" si="5"/>
        <v>1.2800000000000002</v>
      </c>
      <c r="F13" s="15" t="s">
        <v>115</v>
      </c>
      <c r="G13" s="3">
        <v>129</v>
      </c>
      <c r="H13" s="3">
        <v>30</v>
      </c>
      <c r="I13" s="5">
        <v>1.03</v>
      </c>
      <c r="J13" s="21">
        <f t="shared" si="3"/>
        <v>0.23255813953488372</v>
      </c>
      <c r="K13" s="21">
        <f t="shared" si="4"/>
        <v>29.126213592233007</v>
      </c>
    </row>
    <row r="14" spans="1:16" x14ac:dyDescent="0.25">
      <c r="A14" s="15" t="s">
        <v>100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117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6" x14ac:dyDescent="0.25">
      <c r="A15" s="15" t="s">
        <v>70</v>
      </c>
      <c r="B15" s="3">
        <f>SUM(B13:B14)</f>
        <v>1735</v>
      </c>
      <c r="C15" s="3">
        <f>SUM(C13:C14)</f>
        <v>149.4</v>
      </c>
      <c r="D15" s="5">
        <f>SUM(D13:D14)</f>
        <v>2.8200000000000003</v>
      </c>
      <c r="F15" s="31" t="s">
        <v>121</v>
      </c>
      <c r="G15" s="11">
        <v>136</v>
      </c>
      <c r="H15" s="11">
        <v>12.4</v>
      </c>
      <c r="I15" s="12">
        <v>0.49</v>
      </c>
      <c r="J15" s="32">
        <f t="shared" si="3"/>
        <v>9.1176470588235303E-2</v>
      </c>
      <c r="K15" s="32">
        <f t="shared" si="4"/>
        <v>25.306122448979593</v>
      </c>
    </row>
    <row r="16" spans="1:16" x14ac:dyDescent="0.25">
      <c r="F16" s="33"/>
      <c r="G16" s="33"/>
      <c r="H16" s="33"/>
      <c r="I16" s="34"/>
      <c r="J16" s="35"/>
      <c r="K16" s="35"/>
    </row>
    <row r="17" spans="1:22" x14ac:dyDescent="0.25">
      <c r="A17" s="15" t="s">
        <v>97</v>
      </c>
      <c r="B17" s="15" t="s">
        <v>45</v>
      </c>
      <c r="C17" s="15" t="s">
        <v>83</v>
      </c>
      <c r="D17" s="15" t="s">
        <v>40</v>
      </c>
    </row>
    <row r="18" spans="1:22" x14ac:dyDescent="0.25">
      <c r="A18" s="15" t="s">
        <v>101</v>
      </c>
      <c r="B18" s="21">
        <f>0.8*G4</f>
        <v>272</v>
      </c>
      <c r="C18" s="21">
        <f t="shared" ref="C18:D18" si="6">0.8*H4</f>
        <v>58.400000000000006</v>
      </c>
      <c r="D18" s="5">
        <f t="shared" si="6"/>
        <v>1.2800000000000002</v>
      </c>
    </row>
    <row r="19" spans="1:22" x14ac:dyDescent="0.25">
      <c r="A19" s="15" t="s">
        <v>103</v>
      </c>
      <c r="B19" s="3">
        <f>209*6</f>
        <v>1254</v>
      </c>
      <c r="C19" s="3">
        <f>13*6</f>
        <v>78</v>
      </c>
      <c r="D19" s="4">
        <f>0.22*6</f>
        <v>1.32</v>
      </c>
    </row>
    <row r="20" spans="1:22" x14ac:dyDescent="0.25">
      <c r="A20" s="15" t="s">
        <v>63</v>
      </c>
      <c r="B20" s="3">
        <f>$G$5</f>
        <v>185</v>
      </c>
      <c r="C20" s="3">
        <v>0</v>
      </c>
      <c r="D20" s="4">
        <f>$I$5</f>
        <v>0.33</v>
      </c>
    </row>
    <row r="21" spans="1:22" x14ac:dyDescent="0.25">
      <c r="A21" s="15" t="s">
        <v>102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S21" t="s">
        <v>124</v>
      </c>
    </row>
    <row r="22" spans="1:22" x14ac:dyDescent="0.25">
      <c r="A22" s="15" t="s">
        <v>70</v>
      </c>
      <c r="B22" s="21">
        <f>SUM(B18:B21)</f>
        <v>1968</v>
      </c>
      <c r="C22" s="21">
        <f t="shared" ref="C22:D22" si="7">SUM(C18:C21)</f>
        <v>145.6</v>
      </c>
      <c r="D22" s="5">
        <f t="shared" si="7"/>
        <v>3.2100000000000009</v>
      </c>
      <c r="F22" s="15" t="s">
        <v>97</v>
      </c>
      <c r="G22" s="15" t="s">
        <v>45</v>
      </c>
      <c r="H22" s="15" t="s">
        <v>83</v>
      </c>
      <c r="I22" s="15" t="s">
        <v>40</v>
      </c>
      <c r="K22" s="30"/>
      <c r="N22" s="15" t="s">
        <v>97</v>
      </c>
      <c r="O22" s="15" t="s">
        <v>45</v>
      </c>
      <c r="P22" s="15" t="s">
        <v>83</v>
      </c>
      <c r="Q22" s="15" t="s">
        <v>40</v>
      </c>
      <c r="S22" s="15" t="s">
        <v>97</v>
      </c>
      <c r="T22" s="15" t="s">
        <v>45</v>
      </c>
      <c r="U22" s="15" t="s">
        <v>83</v>
      </c>
      <c r="V22" s="15" t="s">
        <v>40</v>
      </c>
    </row>
    <row r="23" spans="1:22" x14ac:dyDescent="0.25">
      <c r="F23" s="15" t="s">
        <v>99</v>
      </c>
      <c r="G23" s="21">
        <f>1.4*$G$4</f>
        <v>475.99999999999994</v>
      </c>
      <c r="H23" s="21">
        <f>1.4*$H$4</f>
        <v>102.19999999999999</v>
      </c>
      <c r="I23" s="5">
        <f>1.4*$I$4</f>
        <v>2.2399999999999998</v>
      </c>
      <c r="J23" t="s">
        <v>116</v>
      </c>
      <c r="N23" s="15" t="s">
        <v>118</v>
      </c>
      <c r="O23" s="21">
        <f>0.7*$G$4</f>
        <v>237.99999999999997</v>
      </c>
      <c r="P23" s="21">
        <f>0.7*$H$4</f>
        <v>51.099999999999994</v>
      </c>
      <c r="Q23" s="19">
        <f>0.7*$I$4</f>
        <v>1.1199999999999999</v>
      </c>
      <c r="S23" s="15" t="s">
        <v>123</v>
      </c>
      <c r="T23" s="21">
        <f>1.05*$G$4</f>
        <v>357</v>
      </c>
      <c r="U23" s="21">
        <f>1.05*$H$4</f>
        <v>76.650000000000006</v>
      </c>
      <c r="V23" s="19">
        <f>1.05*$I$4</f>
        <v>1.6800000000000002</v>
      </c>
    </row>
    <row r="24" spans="1:22" x14ac:dyDescent="0.25">
      <c r="F24" s="15" t="s">
        <v>98</v>
      </c>
      <c r="G24" s="3">
        <f>209*3</f>
        <v>627</v>
      </c>
      <c r="H24" s="3">
        <f>13*3</f>
        <v>39</v>
      </c>
      <c r="I24" s="4">
        <f>0.22*3</f>
        <v>0.66</v>
      </c>
      <c r="N24" s="15" t="s">
        <v>119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125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25">
      <c r="F25" s="15" t="s">
        <v>63</v>
      </c>
      <c r="G25" s="3">
        <f>$G$5</f>
        <v>185</v>
      </c>
      <c r="H25" s="3">
        <v>0</v>
      </c>
      <c r="I25" s="4">
        <f>$I$5</f>
        <v>0.33</v>
      </c>
      <c r="N25" s="15" t="s">
        <v>120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122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25">
      <c r="F26" s="15" t="s">
        <v>102</v>
      </c>
      <c r="G26" s="3">
        <f>$G$6*1</f>
        <v>257</v>
      </c>
      <c r="H26" s="3">
        <f>$H$6*1</f>
        <v>9.1999999999999993</v>
      </c>
      <c r="I26" s="4">
        <f>$I$6*1</f>
        <v>0.28000000000000003</v>
      </c>
      <c r="N26" s="15" t="s">
        <v>98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102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25">
      <c r="F27" s="15"/>
      <c r="G27" s="21"/>
      <c r="H27" s="21"/>
      <c r="I27" s="19"/>
      <c r="N27" s="15" t="s">
        <v>102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111</v>
      </c>
      <c r="T27" s="3">
        <v>350</v>
      </c>
      <c r="U27" s="3">
        <v>11.5</v>
      </c>
      <c r="V27" s="19">
        <v>0.13</v>
      </c>
    </row>
    <row r="28" spans="1:22" x14ac:dyDescent="0.25">
      <c r="F28" s="15" t="s">
        <v>105</v>
      </c>
      <c r="G28" s="21">
        <f>1*G8</f>
        <v>75</v>
      </c>
      <c r="H28" s="21">
        <f>1*H8</f>
        <v>1.5</v>
      </c>
      <c r="I28" s="19">
        <f>1*I8</f>
        <v>0.18</v>
      </c>
      <c r="N28" s="15" t="s">
        <v>111</v>
      </c>
      <c r="O28" s="3">
        <v>350</v>
      </c>
      <c r="P28" s="3">
        <v>11.5</v>
      </c>
      <c r="Q28" s="19">
        <v>0.13</v>
      </c>
      <c r="S28" s="15" t="s">
        <v>112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25">
      <c r="F29" s="15" t="s">
        <v>70</v>
      </c>
      <c r="G29" s="21">
        <f>SUM(G23:G28)</f>
        <v>1620</v>
      </c>
      <c r="H29" s="21">
        <f>SUM(H23:H28)</f>
        <v>151.89999999999998</v>
      </c>
      <c r="I29" s="19">
        <f>SUM(I23:I28)</f>
        <v>3.69</v>
      </c>
      <c r="N29" s="15"/>
      <c r="O29" s="3"/>
      <c r="P29" s="3"/>
      <c r="Q29" s="19"/>
      <c r="S29" s="15"/>
      <c r="T29" s="3"/>
      <c r="U29" s="3"/>
      <c r="V29" s="19"/>
    </row>
    <row r="30" spans="1:22" x14ac:dyDescent="0.25">
      <c r="N30" s="15" t="s">
        <v>70</v>
      </c>
      <c r="O30" s="21">
        <f>SUM(O23:O28)</f>
        <v>1830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1785.5</v>
      </c>
      <c r="U30" s="21">
        <f t="shared" ref="U30:V30" si="8">SUM(U23:U29)</f>
        <v>153.4</v>
      </c>
      <c r="V30" s="19">
        <f t="shared" si="8"/>
        <v>3.43</v>
      </c>
    </row>
    <row r="31" spans="1:22" x14ac:dyDescent="0.25">
      <c r="F31" s="29" t="s">
        <v>106</v>
      </c>
    </row>
    <row r="32" spans="1:22" x14ac:dyDescent="0.25">
      <c r="N32" s="15" t="s">
        <v>97</v>
      </c>
      <c r="O32" s="15" t="s">
        <v>45</v>
      </c>
      <c r="P32" s="15" t="s">
        <v>83</v>
      </c>
      <c r="Q32" s="15" t="s">
        <v>40</v>
      </c>
    </row>
    <row r="33" spans="6:17" x14ac:dyDescent="0.25">
      <c r="F33" s="15" t="s">
        <v>109</v>
      </c>
      <c r="G33" s="15" t="s">
        <v>45</v>
      </c>
      <c r="H33" s="15" t="s">
        <v>110</v>
      </c>
      <c r="I33" s="15" t="s">
        <v>40</v>
      </c>
      <c r="M33" t="s">
        <v>126</v>
      </c>
      <c r="N33" s="15" t="s">
        <v>99</v>
      </c>
      <c r="O33" s="21">
        <f>1.4*$G$4</f>
        <v>475.99999999999994</v>
      </c>
      <c r="P33" s="21">
        <f>1.4*$H$4</f>
        <v>102.19999999999999</v>
      </c>
      <c r="Q33" s="19">
        <f>1.4*$I$4</f>
        <v>2.2399999999999998</v>
      </c>
    </row>
    <row r="34" spans="6:17" x14ac:dyDescent="0.25">
      <c r="F34" s="15" t="s">
        <v>108</v>
      </c>
      <c r="G34" s="3">
        <v>348</v>
      </c>
      <c r="H34" s="3">
        <v>9</v>
      </c>
      <c r="I34" s="3">
        <v>0.2</v>
      </c>
      <c r="N34" s="15" t="s">
        <v>127</v>
      </c>
      <c r="O34" s="3">
        <f>47*10</f>
        <v>470</v>
      </c>
      <c r="P34" s="3">
        <f>3.3*10</f>
        <v>33</v>
      </c>
      <c r="Q34" s="19">
        <f>0.1*10</f>
        <v>1</v>
      </c>
    </row>
    <row r="35" spans="6:17" x14ac:dyDescent="0.25">
      <c r="F35" s="15" t="s">
        <v>111</v>
      </c>
      <c r="G35" s="3">
        <v>350</v>
      </c>
      <c r="H35" s="3">
        <v>11.5</v>
      </c>
      <c r="I35" s="3">
        <v>0.13</v>
      </c>
      <c r="N35" s="15" t="s">
        <v>122</v>
      </c>
      <c r="O35" s="3">
        <f>209*2</f>
        <v>418</v>
      </c>
      <c r="P35" s="3">
        <f>13*2</f>
        <v>26</v>
      </c>
      <c r="Q35" s="19">
        <f>0.22*2</f>
        <v>0.44</v>
      </c>
    </row>
    <row r="36" spans="6:17" x14ac:dyDescent="0.25">
      <c r="N36" s="15" t="s">
        <v>102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</row>
    <row r="37" spans="6:17" x14ac:dyDescent="0.25">
      <c r="N37" s="15" t="s">
        <v>111</v>
      </c>
      <c r="O37" s="3">
        <v>350</v>
      </c>
      <c r="P37" s="3">
        <v>11.5</v>
      </c>
      <c r="Q37" s="19">
        <v>0.13</v>
      </c>
    </row>
    <row r="38" spans="6:17" x14ac:dyDescent="0.25">
      <c r="N38" s="15"/>
      <c r="O38" s="3"/>
      <c r="P38" s="3"/>
      <c r="Q38" s="4"/>
    </row>
    <row r="39" spans="6:17" x14ac:dyDescent="0.25">
      <c r="N39" s="15"/>
      <c r="O39" s="3"/>
      <c r="P39" s="3"/>
      <c r="Q39" s="19"/>
    </row>
    <row r="40" spans="6:17" x14ac:dyDescent="0.25">
      <c r="N40" s="15" t="s">
        <v>70</v>
      </c>
      <c r="O40" s="21">
        <f>SUM(O33:O39)</f>
        <v>1971</v>
      </c>
      <c r="P40" s="21">
        <f t="shared" ref="P40:Q40" si="9">SUM(P33:P39)</f>
        <v>181.89999999999998</v>
      </c>
      <c r="Q40" s="19">
        <f t="shared" si="9"/>
        <v>4.09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2023-02-10T09:29:25Z</dcterms:modified>
</cp:coreProperties>
</file>