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k-nzxt\c\Users\tknight\Source\Repos\CarND\CarND-MPC-Project\"/>
    </mc:Choice>
  </mc:AlternateContent>
  <bookViews>
    <workbookView xWindow="0" yWindow="0" windowWidth="22665" windowHeight="7365" activeTab="2" xr2:uid="{E4AA06D0-D88E-448A-981B-2E7FA1F00D23}"/>
  </bookViews>
  <sheets>
    <sheet name="Sheet1" sheetId="1" r:id="rId1"/>
    <sheet name="Chart1" sheetId="3" r:id="rId2"/>
    <sheet name="Sheet2" sheetId="2" r:id="rId3"/>
    <sheet name="Sheet3" sheetId="4" r:id="rId4"/>
    <sheet name="Sheet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2" l="1"/>
  <c r="Y15" i="2"/>
  <c r="Y18" i="2" s="1"/>
  <c r="Y19" i="2"/>
  <c r="Y17" i="2"/>
  <c r="Y16" i="2"/>
  <c r="AC19" i="2"/>
  <c r="AC18" i="2"/>
  <c r="AC17" i="2"/>
  <c r="AC15" i="2"/>
  <c r="AC13" i="2"/>
  <c r="AC12" i="2"/>
  <c r="AC11" i="2"/>
  <c r="AC10" i="2"/>
  <c r="AC7" i="2"/>
  <c r="AC6" i="2"/>
  <c r="AA14" i="2"/>
  <c r="AC14" i="2" s="1"/>
  <c r="AA9" i="2"/>
  <c r="AC9" i="2" s="1"/>
  <c r="AA8" i="2"/>
  <c r="AC8" i="2" s="1"/>
  <c r="AA7" i="2"/>
  <c r="AA6" i="2"/>
  <c r="AA5" i="2"/>
  <c r="AC5" i="2" s="1"/>
  <c r="AA4" i="2"/>
  <c r="AC4" i="2" s="1"/>
  <c r="X10" i="2"/>
  <c r="X12" i="2"/>
  <c r="X8" i="2"/>
  <c r="X6" i="2"/>
  <c r="Z15" i="2" l="1"/>
  <c r="Z14" i="2"/>
  <c r="Z13" i="2"/>
  <c r="X13" i="2"/>
  <c r="X15" i="2" s="1"/>
  <c r="X16" i="2" s="1"/>
  <c r="X11" i="2"/>
  <c r="X9" i="2"/>
  <c r="X7" i="2"/>
  <c r="X5" i="2"/>
  <c r="X4" i="2"/>
  <c r="W46" i="2"/>
  <c r="X46" i="2"/>
  <c r="Y46" i="2"/>
  <c r="W45" i="2"/>
  <c r="X45" i="2"/>
  <c r="Y45" i="2"/>
  <c r="W44" i="2"/>
  <c r="X44" i="2"/>
  <c r="Y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W43" i="2"/>
  <c r="W42" i="2"/>
  <c r="W41" i="2"/>
  <c r="W40" i="2"/>
  <c r="W39" i="2"/>
  <c r="W38" i="2"/>
  <c r="W37" i="2"/>
  <c r="W36" i="2"/>
  <c r="W35" i="2"/>
  <c r="W34" i="2"/>
  <c r="W33" i="2"/>
  <c r="H17" i="5"/>
  <c r="H16" i="5"/>
  <c r="H15" i="5"/>
  <c r="H14" i="5"/>
  <c r="H13" i="5"/>
  <c r="H12" i="5"/>
  <c r="H11" i="5"/>
  <c r="H10" i="5"/>
  <c r="J16" i="5"/>
  <c r="J15" i="5"/>
  <c r="J14" i="5"/>
  <c r="J13" i="5"/>
  <c r="J12" i="5"/>
  <c r="J11" i="5"/>
  <c r="J10" i="5"/>
  <c r="J17" i="5"/>
  <c r="V24" i="4"/>
  <c r="V23" i="4" s="1"/>
  <c r="U25" i="4"/>
  <c r="U24" i="4"/>
  <c r="X24" i="4"/>
  <c r="X27" i="4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70" i="2"/>
  <c r="K70" i="2" s="1"/>
  <c r="L70" i="2" s="1"/>
  <c r="J69" i="2"/>
  <c r="K69" i="2" s="1"/>
  <c r="L69" i="2" s="1"/>
  <c r="J68" i="2"/>
  <c r="K68" i="2" s="1"/>
  <c r="L68" i="2" s="1"/>
  <c r="J67" i="2"/>
  <c r="K67" i="2" s="1"/>
  <c r="L67" i="2" s="1"/>
  <c r="J66" i="2"/>
  <c r="K66" i="2" s="1"/>
  <c r="L66" i="2" s="1"/>
  <c r="J65" i="2"/>
  <c r="K65" i="2" s="1"/>
  <c r="L65" i="2" s="1"/>
  <c r="J64" i="2"/>
  <c r="K64" i="2" s="1"/>
  <c r="L64" i="2" s="1"/>
  <c r="J63" i="2"/>
  <c r="K63" i="2" s="1"/>
  <c r="L63" i="2" s="1"/>
  <c r="J62" i="2"/>
  <c r="K62" i="2" s="1"/>
  <c r="L62" i="2" s="1"/>
  <c r="J61" i="2"/>
  <c r="K61" i="2" s="1"/>
  <c r="L61" i="2" s="1"/>
  <c r="J60" i="2"/>
  <c r="K60" i="2" s="1"/>
  <c r="L60" i="2" s="1"/>
  <c r="J59" i="2"/>
  <c r="K59" i="2" s="1"/>
  <c r="L59" i="2" s="1"/>
  <c r="J58" i="2"/>
  <c r="K58" i="2" s="1"/>
  <c r="L58" i="2" s="1"/>
  <c r="J57" i="2"/>
  <c r="K57" i="2" s="1"/>
  <c r="L57" i="2" s="1"/>
  <c r="J56" i="2"/>
  <c r="K56" i="2" s="1"/>
  <c r="L56" i="2" s="1"/>
  <c r="J55" i="2"/>
  <c r="K55" i="2" s="1"/>
  <c r="L55" i="2" s="1"/>
  <c r="J54" i="2"/>
  <c r="K54" i="2" s="1"/>
  <c r="L54" i="2" s="1"/>
  <c r="J53" i="2"/>
  <c r="K53" i="2" s="1"/>
  <c r="L53" i="2" s="1"/>
  <c r="J52" i="2"/>
  <c r="K52" i="2" s="1"/>
  <c r="L52" i="2" s="1"/>
  <c r="J51" i="2"/>
  <c r="K51" i="2" s="1"/>
  <c r="L51" i="2" s="1"/>
  <c r="J50" i="2"/>
  <c r="K50" i="2" s="1"/>
  <c r="L50" i="2" s="1"/>
  <c r="J49" i="2"/>
  <c r="K49" i="2" s="1"/>
  <c r="L49" i="2" s="1"/>
  <c r="J48" i="2"/>
  <c r="K48" i="2" s="1"/>
  <c r="L48" i="2" s="1"/>
  <c r="J47" i="2"/>
  <c r="K47" i="2" s="1"/>
  <c r="L47" i="2" s="1"/>
  <c r="J46" i="2"/>
  <c r="K46" i="2" s="1"/>
  <c r="L46" i="2" s="1"/>
  <c r="J45" i="2"/>
  <c r="K45" i="2" s="1"/>
  <c r="L45" i="2" s="1"/>
  <c r="J44" i="2"/>
  <c r="K44" i="2" s="1"/>
  <c r="L44" i="2" s="1"/>
  <c r="J43" i="2"/>
  <c r="K43" i="2" s="1"/>
  <c r="L43" i="2" s="1"/>
  <c r="J42" i="2"/>
  <c r="K42" i="2" s="1"/>
  <c r="L42" i="2" s="1"/>
  <c r="J41" i="2"/>
  <c r="K41" i="2" s="1"/>
  <c r="L41" i="2" s="1"/>
  <c r="J40" i="2"/>
  <c r="K40" i="2" s="1"/>
  <c r="L40" i="2" s="1"/>
  <c r="J39" i="2"/>
  <c r="K39" i="2" s="1"/>
  <c r="L39" i="2" s="1"/>
  <c r="J38" i="2"/>
  <c r="K38" i="2" s="1"/>
  <c r="L38" i="2" s="1"/>
  <c r="J37" i="2"/>
  <c r="K37" i="2" s="1"/>
  <c r="L37" i="2" s="1"/>
  <c r="J36" i="2"/>
  <c r="K36" i="2" s="1"/>
  <c r="L36" i="2" s="1"/>
  <c r="J35" i="2"/>
  <c r="K35" i="2" s="1"/>
  <c r="L35" i="2" s="1"/>
  <c r="J34" i="2"/>
  <c r="K34" i="2" s="1"/>
  <c r="L34" i="2" s="1"/>
  <c r="J33" i="2"/>
  <c r="K33" i="2" s="1"/>
  <c r="L33" i="2" s="1"/>
  <c r="J32" i="2"/>
  <c r="K32" i="2" s="1"/>
  <c r="L32" i="2" s="1"/>
  <c r="J31" i="2"/>
  <c r="K31" i="2" s="1"/>
  <c r="L31" i="2" s="1"/>
  <c r="J30" i="2"/>
  <c r="K30" i="2" s="1"/>
  <c r="L30" i="2" s="1"/>
  <c r="J29" i="2"/>
  <c r="K29" i="2" s="1"/>
  <c r="L29" i="2" s="1"/>
  <c r="J28" i="2"/>
  <c r="K28" i="2" s="1"/>
  <c r="L28" i="2" s="1"/>
  <c r="J27" i="2"/>
  <c r="K27" i="2" s="1"/>
  <c r="L27" i="2" s="1"/>
  <c r="J26" i="2"/>
  <c r="K26" i="2" s="1"/>
  <c r="L26" i="2" s="1"/>
  <c r="J25" i="2"/>
  <c r="K25" i="2" s="1"/>
  <c r="L25" i="2" s="1"/>
  <c r="J24" i="2"/>
  <c r="K24" i="2" s="1"/>
  <c r="L24" i="2" s="1"/>
  <c r="J23" i="2"/>
  <c r="K23" i="2" s="1"/>
  <c r="L23" i="2" s="1"/>
  <c r="J22" i="2"/>
  <c r="K22" i="2" s="1"/>
  <c r="L22" i="2" s="1"/>
  <c r="J21" i="2"/>
  <c r="K21" i="2" s="1"/>
  <c r="L21" i="2" s="1"/>
  <c r="J20" i="2"/>
  <c r="K20" i="2" s="1"/>
  <c r="L20" i="2" s="1"/>
  <c r="J18" i="2"/>
  <c r="K18" i="2" s="1"/>
  <c r="L18" i="2" s="1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J6" i="2"/>
  <c r="K6" i="2" s="1"/>
  <c r="L6" i="2" s="1"/>
  <c r="J5" i="2"/>
  <c r="K5" i="2" s="1"/>
  <c r="L5" i="2" s="1"/>
  <c r="J4" i="2"/>
  <c r="K4" i="2" s="1"/>
  <c r="L4" i="2" s="1"/>
  <c r="J3" i="2"/>
  <c r="K3" i="2" s="1"/>
  <c r="L3" i="2" s="1"/>
  <c r="J19" i="2"/>
  <c r="K19" i="2" s="1"/>
  <c r="L19" i="2" s="1"/>
  <c r="J5" i="1"/>
  <c r="I5" i="1"/>
  <c r="I4" i="1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X19" i="2" l="1"/>
  <c r="X18" i="2"/>
  <c r="X17" i="2"/>
  <c r="X14" i="2"/>
</calcChain>
</file>

<file path=xl/sharedStrings.xml><?xml version="1.0" encoding="utf-8"?>
<sst xmlns="http://schemas.openxmlformats.org/spreadsheetml/2006/main" count="38" uniqueCount="32">
  <si>
    <t>ptsx</t>
  </si>
  <si>
    <t>ptsy</t>
  </si>
  <si>
    <t>psi_unity</t>
  </si>
  <si>
    <t>psi</t>
  </si>
  <si>
    <t>x</t>
  </si>
  <si>
    <t>y</t>
  </si>
  <si>
    <t>steering_angle</t>
  </si>
  <si>
    <t>throttle</t>
  </si>
  <si>
    <t>speed</t>
  </si>
  <si>
    <t>-Y</t>
  </si>
  <si>
    <t>X</t>
  </si>
  <si>
    <t xml:space="preserve"> original co-ordinates</t>
  </si>
  <si>
    <t xml:space="preserve"> transformed co-ordinates</t>
  </si>
  <si>
    <t xml:space="preserve">cte is </t>
  </si>
  <si>
    <t xml:space="preserve"> cte1 is at</t>
  </si>
  <si>
    <t xml:space="preserve"> (9.61308</t>
  </si>
  <si>
    <t xml:space="preserve"> -0.759987) </t>
  </si>
  <si>
    <t xml:space="preserve">  epsi is </t>
  </si>
  <si>
    <t xml:space="preserve"> (35.2012</t>
  </si>
  <si>
    <t xml:space="preserve"> 112.454) </t>
  </si>
  <si>
    <t>coeffs[0]</t>
  </si>
  <si>
    <t>coeffs[1]</t>
  </si>
  <si>
    <t>coeffs[2]</t>
  </si>
  <si>
    <t>coeffs[3]</t>
  </si>
  <si>
    <t>cte_factor</t>
  </si>
  <si>
    <t>epsi_factor</t>
  </si>
  <si>
    <t>v_factor</t>
  </si>
  <si>
    <t>steer_factor</t>
  </si>
  <si>
    <t>accel_factor</t>
  </si>
  <si>
    <t>delta_factor</t>
  </si>
  <si>
    <t>delta_a_factor</t>
  </si>
  <si>
    <t>delta_cte_factor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</si>
</sst>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54004812650395E-2"/>
          <c:y val="7.4599094186774642E-2"/>
          <c:w val="0.77137257435267992"/>
          <c:h val="0.9032766125790781"/>
        </c:manualLayout>
      </c:layout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133.47829999999999</c:v>
                </c:pt>
                <c:pt idx="5">
                  <c:v>114.8083</c:v>
                </c:pt>
                <c:pt idx="6">
                  <c:v>103.8935</c:v>
                </c:pt>
                <c:pt idx="7">
                  <c:v>94.218270000000004</c:v>
                </c:pt>
                <c:pt idx="8">
                  <c:v>85.373549999999994</c:v>
                </c:pt>
                <c:pt idx="9">
                  <c:v>70.408270000000002</c:v>
                </c:pt>
                <c:pt idx="10">
                  <c:v>61.243549999999999</c:v>
                </c:pt>
                <c:pt idx="11">
                  <c:v>45.30827</c:v>
                </c:pt>
                <c:pt idx="12">
                  <c:v>36.033540000000002</c:v>
                </c:pt>
                <c:pt idx="13">
                  <c:v>15.90826</c:v>
                </c:pt>
                <c:pt idx="14">
                  <c:v>5.6482700000000001</c:v>
                </c:pt>
                <c:pt idx="15">
                  <c:v>-9.9917300000000004</c:v>
                </c:pt>
                <c:pt idx="16">
                  <c:v>-24.016449999999999</c:v>
                </c:pt>
                <c:pt idx="17">
                  <c:v>-32.161729999999999</c:v>
                </c:pt>
                <c:pt idx="18">
                  <c:v>-43.491729999999997</c:v>
                </c:pt>
                <c:pt idx="19">
                  <c:v>-61.09</c:v>
                </c:pt>
                <c:pt idx="20">
                  <c:v>-78.291719999999998</c:v>
                </c:pt>
                <c:pt idx="21">
                  <c:v>-93.050020000000004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-164.31639999999999</c:v>
                </c:pt>
                <c:pt idx="28">
                  <c:v>-169.3365</c:v>
                </c:pt>
                <c:pt idx="29">
                  <c:v>-175.49170000000001</c:v>
                </c:pt>
                <c:pt idx="30">
                  <c:v>-176.96170000000001</c:v>
                </c:pt>
                <c:pt idx="31">
                  <c:v>-176.88640000000001</c:v>
                </c:pt>
                <c:pt idx="32">
                  <c:v>-175.08170000000001</c:v>
                </c:pt>
                <c:pt idx="33">
                  <c:v>-170.36170000000001</c:v>
                </c:pt>
                <c:pt idx="34">
                  <c:v>-164.42169999999999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-95.206450000000004</c:v>
                </c:pt>
                <c:pt idx="41">
                  <c:v>-73.861720000000005</c:v>
                </c:pt>
                <c:pt idx="42">
                  <c:v>-42.381729999999997</c:v>
                </c:pt>
                <c:pt idx="43">
                  <c:v>47.208269999999999</c:v>
                </c:pt>
                <c:pt idx="44">
                  <c:v>75.063550000000006</c:v>
                </c:pt>
                <c:pt idx="45">
                  <c:v>91.193539999999999</c:v>
                </c:pt>
                <c:pt idx="46">
                  <c:v>107.3083</c:v>
                </c:pt>
                <c:pt idx="47">
                  <c:v>114.26349999999999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129.10830000000001</c:v>
                </c:pt>
                <c:pt idx="51">
                  <c:v>129.1283</c:v>
                </c:pt>
                <c:pt idx="52">
                  <c:v>126.89830000000001</c:v>
                </c:pt>
                <c:pt idx="53">
                  <c:v>122.3383</c:v>
                </c:pt>
                <c:pt idx="54">
                  <c:v>117.20829999999999</c:v>
                </c:pt>
                <c:pt idx="55">
                  <c:v>98.348269999999999</c:v>
                </c:pt>
                <c:pt idx="56">
                  <c:v>83.638270000000006</c:v>
                </c:pt>
                <c:pt idx="57">
                  <c:v>79.683549999999997</c:v>
                </c:pt>
                <c:pt idx="58">
                  <c:v>78.528270000000006</c:v>
                </c:pt>
                <c:pt idx="59">
                  <c:v>77.048270000000002</c:v>
                </c:pt>
                <c:pt idx="60">
                  <c:v>77.878270000000001</c:v>
                </c:pt>
                <c:pt idx="61">
                  <c:v>81.378270000000001</c:v>
                </c:pt>
                <c:pt idx="62">
                  <c:v>88.338269999999994</c:v>
                </c:pt>
                <c:pt idx="63">
                  <c:v>95.318269999999998</c:v>
                </c:pt>
                <c:pt idx="64">
                  <c:v>102.92829999999999</c:v>
                </c:pt>
                <c:pt idx="65">
                  <c:v>118.54349999999999</c:v>
                </c:pt>
                <c:pt idx="66">
                  <c:v>133.24350000000001</c:v>
                </c:pt>
                <c:pt idx="67">
                  <c:v>156.50829999999999</c:v>
                </c:pt>
                <c:pt idx="68">
                  <c:v>165.74350000000001</c:v>
                </c:pt>
                <c:pt idx="69">
                  <c:v>175.9083</c:v>
                </c:pt>
              </c:numCache>
            </c:numRef>
          </c:xVal>
          <c:yVal>
            <c:numRef>
              <c:f>Sheet2!$G$2:$G$71</c:f>
              <c:numCache>
                <c:formatCode>General</c:formatCode>
                <c:ptCount val="70"/>
                <c:pt idx="0">
                  <c:v>98.671019999999999</c:v>
                </c:pt>
                <c:pt idx="1">
                  <c:v>117.181</c:v>
                </c:pt>
                <c:pt idx="2">
                  <c:v>127.2894</c:v>
                </c:pt>
                <c:pt idx="3">
                  <c:v>140.37100000000001</c:v>
                </c:pt>
                <c:pt idx="4">
                  <c:v>150.77099999999999</c:v>
                </c:pt>
                <c:pt idx="5">
                  <c:v>156.62100000000001</c:v>
                </c:pt>
                <c:pt idx="6">
                  <c:v>158.42939999999999</c:v>
                </c:pt>
                <c:pt idx="7">
                  <c:v>158.89099999999999</c:v>
                </c:pt>
                <c:pt idx="8">
                  <c:v>158.73099999999999</c:v>
                </c:pt>
                <c:pt idx="9">
                  <c:v>157.101</c:v>
                </c:pt>
                <c:pt idx="10">
                  <c:v>155.4194</c:v>
                </c:pt>
                <c:pt idx="11">
                  <c:v>151.20099999999999</c:v>
                </c:pt>
                <c:pt idx="12">
                  <c:v>148.14099999999999</c:v>
                </c:pt>
                <c:pt idx="13">
                  <c:v>140.12100000000001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92.884990000000002</c:v>
                </c:pt>
                <c:pt idx="20">
                  <c:v>78.731020000000001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33.371020000000001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-17.428979999999999</c:v>
                </c:pt>
                <c:pt idx="27">
                  <c:v>-30.180620000000001</c:v>
                </c:pt>
                <c:pt idx="28">
                  <c:v>-42.840620000000001</c:v>
                </c:pt>
                <c:pt idx="29">
                  <c:v>-66.528980000000004</c:v>
                </c:pt>
                <c:pt idx="30">
                  <c:v>-76.850620000000006</c:v>
                </c:pt>
                <c:pt idx="31">
                  <c:v>-90.640630000000002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-141.32900000000001</c:v>
                </c:pt>
                <c:pt idx="37">
                  <c:v>-147.489</c:v>
                </c:pt>
                <c:pt idx="38">
                  <c:v>-150.84899999999999</c:v>
                </c:pt>
                <c:pt idx="39">
                  <c:v>-155.499</c:v>
                </c:pt>
                <c:pt idx="40">
                  <c:v>-157.60900000000001</c:v>
                </c:pt>
                <c:pt idx="41">
                  <c:v>-159.12899999999999</c:v>
                </c:pt>
                <c:pt idx="42">
                  <c:v>-159.09899999999999</c:v>
                </c:pt>
                <c:pt idx="43">
                  <c:v>-148.12899999999999</c:v>
                </c:pt>
                <c:pt idx="44">
                  <c:v>-143.929</c:v>
                </c:pt>
                <c:pt idx="45">
                  <c:v>-139.97900000000001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-118.15900000000001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-89.958979999999997</c:v>
                </c:pt>
                <c:pt idx="53">
                  <c:v>-79.978970000000004</c:v>
                </c:pt>
                <c:pt idx="54">
                  <c:v>-69.826999999999998</c:v>
                </c:pt>
                <c:pt idx="55">
                  <c:v>-42.028979999999997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-7.8789829999999998</c:v>
                </c:pt>
                <c:pt idx="59">
                  <c:v>-1.3389819999999999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25.331019999999999</c:v>
                </c:pt>
                <c:pt idx="64">
                  <c:v>29.881019999999999</c:v>
                </c:pt>
                <c:pt idx="65">
                  <c:v>38.049390000000002</c:v>
                </c:pt>
                <c:pt idx="66">
                  <c:v>45.581020000000002</c:v>
                </c:pt>
                <c:pt idx="67">
                  <c:v>59.27102</c:v>
                </c:pt>
                <c:pt idx="68">
                  <c:v>66.921019999999999</c:v>
                </c:pt>
                <c:pt idx="69">
                  <c:v>79.571020000000004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8-4E0C-8434-957D2B460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9168"/>
        <c:axId val="566639496"/>
      </c:scatterChart>
      <c:valAx>
        <c:axId val="566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9496"/>
        <c:crosses val="autoZero"/>
        <c:crossBetween val="midCat"/>
      </c:valAx>
      <c:valAx>
        <c:axId val="5666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Sheet2!$V$28:$V$41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Sheet2!$W$33:$W$46</c:f>
              <c:numCache>
                <c:formatCode>General</c:formatCode>
                <c:ptCount val="14"/>
                <c:pt idx="0">
                  <c:v>0.52700000000000002</c:v>
                </c:pt>
                <c:pt idx="1">
                  <c:v>0.52073800000000003</c:v>
                </c:pt>
                <c:pt idx="2">
                  <c:v>0.53610399999999991</c:v>
                </c:pt>
                <c:pt idx="3">
                  <c:v>0.573326</c:v>
                </c:pt>
                <c:pt idx="4">
                  <c:v>0.63263199999999997</c:v>
                </c:pt>
                <c:pt idx="5">
                  <c:v>0.71425000000000005</c:v>
                </c:pt>
                <c:pt idx="6">
                  <c:v>0.81840800000000002</c:v>
                </c:pt>
                <c:pt idx="7">
                  <c:v>0.94533400000000001</c:v>
                </c:pt>
                <c:pt idx="8">
                  <c:v>1.095256</c:v>
                </c:pt>
                <c:pt idx="9">
                  <c:v>1.4649999999999999</c:v>
                </c:pt>
                <c:pt idx="10">
                  <c:v>4.7709999999999999</c:v>
                </c:pt>
                <c:pt idx="11">
                  <c:v>10.672999999999998</c:v>
                </c:pt>
                <c:pt idx="12">
                  <c:v>19.398999999999997</c:v>
                </c:pt>
                <c:pt idx="13">
                  <c:v>31.177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3-4A55-81AD-98BF774585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Sheet2!$V$28:$V$41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Sheet2!$X$33:$X$46</c:f>
              <c:numCache>
                <c:formatCode>General</c:formatCode>
                <c:ptCount val="14"/>
                <c:pt idx="0">
                  <c:v>-0.52700000000000002</c:v>
                </c:pt>
                <c:pt idx="1">
                  <c:v>-0.70090000000000008</c:v>
                </c:pt>
                <c:pt idx="2">
                  <c:v>-0.92219999999999991</c:v>
                </c:pt>
                <c:pt idx="3">
                  <c:v>-1.1903000000000001</c:v>
                </c:pt>
                <c:pt idx="4">
                  <c:v>-1.5046000000000002</c:v>
                </c:pt>
                <c:pt idx="5">
                  <c:v>-1.8645000000000003</c:v>
                </c:pt>
                <c:pt idx="6">
                  <c:v>-2.2694000000000001</c:v>
                </c:pt>
                <c:pt idx="7">
                  <c:v>-2.7187000000000001</c:v>
                </c:pt>
                <c:pt idx="8">
                  <c:v>-3.2117999999999998</c:v>
                </c:pt>
                <c:pt idx="9">
                  <c:v>-4.327</c:v>
                </c:pt>
                <c:pt idx="10">
                  <c:v>-12.326999999999998</c:v>
                </c:pt>
                <c:pt idx="11">
                  <c:v>-23.927000000000003</c:v>
                </c:pt>
                <c:pt idx="12">
                  <c:v>-38.527000000000001</c:v>
                </c:pt>
                <c:pt idx="13">
                  <c:v>-55.527000000000001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3-4A55-81AD-98BF7745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04808"/>
        <c:axId val="217911696"/>
      </c:scatterChart>
      <c:valAx>
        <c:axId val="21790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11696"/>
        <c:crosses val="autoZero"/>
        <c:crossBetween val="midCat"/>
      </c:valAx>
      <c:valAx>
        <c:axId val="2179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Ref_CTE vs Velocity for dt = 0.05</a:t>
            </a:r>
          </a:p>
        </c:rich>
      </c:tx>
      <c:layout>
        <c:manualLayout>
          <c:xMode val="edge"/>
          <c:yMode val="edge"/>
          <c:x val="0.2205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Sheet2!$W$4:$W$19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Sheet2!$X$4:$X$19</c:f>
              <c:numCache>
                <c:formatCode>General</c:formatCode>
                <c:ptCount val="16"/>
                <c:pt idx="0">
                  <c:v>0.6</c:v>
                </c:pt>
                <c:pt idx="1">
                  <c:v>1.2</c:v>
                </c:pt>
                <c:pt idx="2">
                  <c:v>1.7999999999999998</c:v>
                </c:pt>
                <c:pt idx="3">
                  <c:v>2.4</c:v>
                </c:pt>
                <c:pt idx="4">
                  <c:v>3</c:v>
                </c:pt>
                <c:pt idx="5">
                  <c:v>3.5999999999999996</c:v>
                </c:pt>
                <c:pt idx="6">
                  <c:v>4.2</c:v>
                </c:pt>
                <c:pt idx="7">
                  <c:v>4.8</c:v>
                </c:pt>
                <c:pt idx="8">
                  <c:v>5.3999999999999995</c:v>
                </c:pt>
                <c:pt idx="9">
                  <c:v>6</c:v>
                </c:pt>
                <c:pt idx="10">
                  <c:v>9.1999999999999993</c:v>
                </c:pt>
                <c:pt idx="11">
                  <c:v>12.4</c:v>
                </c:pt>
                <c:pt idx="12">
                  <c:v>15.595000000000001</c:v>
                </c:pt>
                <c:pt idx="13">
                  <c:v>18.79</c:v>
                </c:pt>
                <c:pt idx="14">
                  <c:v>21.984999999999999</c:v>
                </c:pt>
                <c:pt idx="15">
                  <c:v>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0-4E6C-B3B0-B71213E10738}"/>
            </c:ext>
          </c:extLst>
        </c:ser>
        <c:ser>
          <c:idx val="1"/>
          <c:order val="1"/>
          <c:tx>
            <c:v>left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Sheet2!$W$15:$W$19</c:f>
              <c:numCache>
                <c:formatCode>General</c:formatCode>
                <c:ptCount val="5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</c:numCache>
            </c:numRef>
          </c:xVal>
          <c:yVal>
            <c:numRef>
              <c:f>Sheet2!$Y$15:$Y$19</c:f>
              <c:numCache>
                <c:formatCode>General</c:formatCode>
                <c:ptCount val="5"/>
                <c:pt idx="0">
                  <c:v>12.4</c:v>
                </c:pt>
                <c:pt idx="1">
                  <c:v>15.205</c:v>
                </c:pt>
                <c:pt idx="2">
                  <c:v>18.010000000000002</c:v>
                </c:pt>
                <c:pt idx="3">
                  <c:v>20.815000000000001</c:v>
                </c:pt>
                <c:pt idx="4">
                  <c:v>23.62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E-42B0-BBF7-CAB43A20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9544"/>
        <c:axId val="206980856"/>
      </c:scatterChart>
      <c:valAx>
        <c:axId val="2069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0856"/>
        <c:crosses val="autoZero"/>
        <c:crossBetween val="midCat"/>
      </c:valAx>
      <c:valAx>
        <c:axId val="206980856"/>
        <c:scaling>
          <c:orientation val="minMax"/>
          <c:max val="2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544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Timesteps vs Velocity for dt = 0.05</a:t>
            </a:r>
          </a:p>
        </c:rich>
      </c:tx>
      <c:layout>
        <c:manualLayout>
          <c:xMode val="edge"/>
          <c:yMode val="edge"/>
          <c:x val="0.2205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Timesteps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Sheet2!$W$4:$W$19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Sheet2!$Z$4:$Z$19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18</c:v>
                </c:pt>
                <c:pt idx="11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B-4605-9DB0-5922A62C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9544"/>
        <c:axId val="206980856"/>
      </c:scatterChart>
      <c:valAx>
        <c:axId val="2069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0856"/>
        <c:crosses val="autoZero"/>
        <c:crossBetween val="midCat"/>
      </c:valAx>
      <c:valAx>
        <c:axId val="2069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 Distance vs Velocity for dt = 0.05</a:t>
            </a:r>
          </a:p>
        </c:rich>
      </c:tx>
      <c:layout>
        <c:manualLayout>
          <c:xMode val="edge"/>
          <c:yMode val="edge"/>
          <c:x val="0.2205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Timesteps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Sheet2!$W$4:$W$19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Sheet2!$AC$4:$AC$19</c:f>
              <c:numCache>
                <c:formatCode>General</c:formatCode>
                <c:ptCount val="16"/>
                <c:pt idx="0">
                  <c:v>0.89388888888888884</c:v>
                </c:pt>
                <c:pt idx="1">
                  <c:v>2.2347222222222221</c:v>
                </c:pt>
                <c:pt idx="2">
                  <c:v>4.3577083333333331</c:v>
                </c:pt>
                <c:pt idx="3">
                  <c:v>6.7041666666666666</c:v>
                </c:pt>
                <c:pt idx="4">
                  <c:v>10.056249999999999</c:v>
                </c:pt>
                <c:pt idx="5">
                  <c:v>13.408333333333333</c:v>
                </c:pt>
                <c:pt idx="6">
                  <c:v>17.207361111111112</c:v>
                </c:pt>
                <c:pt idx="7">
                  <c:v>19.665555555555553</c:v>
                </c:pt>
                <c:pt idx="8">
                  <c:v>22.123750000000001</c:v>
                </c:pt>
                <c:pt idx="9">
                  <c:v>24.581944444444442</c:v>
                </c:pt>
                <c:pt idx="10">
                  <c:v>24.134999999999998</c:v>
                </c:pt>
                <c:pt idx="11">
                  <c:v>23.464583333333334</c:v>
                </c:pt>
                <c:pt idx="12">
                  <c:v>23.464583333333337</c:v>
                </c:pt>
                <c:pt idx="13">
                  <c:v>23.24111111111111</c:v>
                </c:pt>
                <c:pt idx="14">
                  <c:v>24.693680555555556</c:v>
                </c:pt>
                <c:pt idx="15">
                  <c:v>28.157499999999999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745-8753-C4883DBC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9544"/>
        <c:axId val="206980856"/>
      </c:scatterChart>
      <c:valAx>
        <c:axId val="2069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0856"/>
        <c:crosses val="autoZero"/>
        <c:crossBetween val="midCat"/>
      </c:valAx>
      <c:valAx>
        <c:axId val="2069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E7B7C3-C942-4209-9C02-C2A0855F2C6C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820" cy="63143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1F7F0-04D3-436E-8C62-5F1C6575EB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38100</xdr:rowOff>
    </xdr:from>
    <xdr:to>
      <xdr:col>18</xdr:col>
      <xdr:colOff>180975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BFDF1-561D-49E9-A4F2-26FB7D8D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2</xdr:row>
      <xdr:rowOff>180975</xdr:rowOff>
    </xdr:from>
    <xdr:to>
      <xdr:col>22</xdr:col>
      <xdr:colOff>66674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18436-F64E-463D-A1ED-FFA93F48C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21</xdr:col>
      <xdr:colOff>0</xdr:colOff>
      <xdr:row>52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042CC5-D435-4451-89C2-F9E3574B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24</xdr:row>
      <xdr:rowOff>0</xdr:rowOff>
    </xdr:from>
    <xdr:to>
      <xdr:col>27</xdr:col>
      <xdr:colOff>57150</xdr:colOff>
      <xdr:row>43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24316F-C742-4C31-933D-97CC5BB3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7930-D532-4D71-850E-4832D8288104}">
  <dimension ref="A2:J10"/>
  <sheetViews>
    <sheetView workbookViewId="0">
      <selection activeCell="I5" sqref="I5"/>
    </sheetView>
  </sheetViews>
  <sheetFormatPr defaultRowHeight="15" x14ac:dyDescent="0.25"/>
  <cols>
    <col min="1" max="1" width="14.28515625" bestFit="1" customWidth="1"/>
  </cols>
  <sheetData>
    <row r="2" spans="1:10" x14ac:dyDescent="0.25">
      <c r="A2" t="s">
        <v>0</v>
      </c>
      <c r="B2">
        <v>-32.161729999999999</v>
      </c>
      <c r="C2">
        <v>-43.491729999999997</v>
      </c>
      <c r="D2">
        <v>-61.09</v>
      </c>
      <c r="E2">
        <v>-78.291719999999998</v>
      </c>
      <c r="F2">
        <v>-93.050020000000004</v>
      </c>
      <c r="G2">
        <v>-107.7717</v>
      </c>
    </row>
    <row r="3" spans="1:10" x14ac:dyDescent="0.25">
      <c r="A3" t="s">
        <v>1</v>
      </c>
      <c r="B3">
        <v>113.361</v>
      </c>
      <c r="C3">
        <v>105.941</v>
      </c>
      <c r="D3">
        <v>92.884990000000002</v>
      </c>
      <c r="E3">
        <v>78.731020000000001</v>
      </c>
      <c r="F3">
        <v>65.34102</v>
      </c>
      <c r="G3">
        <v>50.57938</v>
      </c>
    </row>
    <row r="4" spans="1:10" x14ac:dyDescent="0.25">
      <c r="A4" t="s">
        <v>2</v>
      </c>
      <c r="B4">
        <v>4.12033</v>
      </c>
      <c r="I4">
        <f>B4/PI()*180</f>
        <v>236.0775192011385</v>
      </c>
    </row>
    <row r="5" spans="1:10" x14ac:dyDescent="0.25">
      <c r="A5" t="s">
        <v>3</v>
      </c>
      <c r="B5">
        <v>3.7336510000000001</v>
      </c>
      <c r="I5">
        <f>B5/PI()*180</f>
        <v>213.92244447479933</v>
      </c>
      <c r="J5">
        <f>I4-I5</f>
        <v>22.155074726339166</v>
      </c>
    </row>
    <row r="6" spans="1:10" x14ac:dyDescent="0.25">
      <c r="A6" t="s">
        <v>4</v>
      </c>
      <c r="B6">
        <v>-40.619999999999997</v>
      </c>
      <c r="I6">
        <v>40.619999999999997</v>
      </c>
    </row>
    <row r="7" spans="1:10" x14ac:dyDescent="0.25">
      <c r="A7" t="s">
        <v>5</v>
      </c>
      <c r="B7">
        <v>108.73</v>
      </c>
      <c r="I7">
        <v>-108.73</v>
      </c>
    </row>
    <row r="8" spans="1:10" x14ac:dyDescent="0.25">
      <c r="A8" t="s">
        <v>6</v>
      </c>
      <c r="B8">
        <v>0</v>
      </c>
    </row>
    <row r="9" spans="1:10" x14ac:dyDescent="0.25">
      <c r="A9" t="s">
        <v>7</v>
      </c>
      <c r="B9">
        <v>0</v>
      </c>
    </row>
    <row r="10" spans="1:10" x14ac:dyDescent="0.25">
      <c r="A10" t="s">
        <v>8</v>
      </c>
      <c r="B10">
        <v>1.314022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C30-B753-4100-936A-6A7FE482D564}">
  <dimension ref="A1:AC71"/>
  <sheetViews>
    <sheetView tabSelected="1" topLeftCell="F1" workbookViewId="0">
      <selection activeCell="AA17" sqref="AA17"/>
    </sheetView>
  </sheetViews>
  <sheetFormatPr defaultRowHeight="15" x14ac:dyDescent="0.25"/>
  <cols>
    <col min="16" max="16" width="9.85546875" bestFit="1" customWidth="1"/>
  </cols>
  <sheetData>
    <row r="1" spans="1:29" x14ac:dyDescent="0.25">
      <c r="F1" s="1" t="s">
        <v>10</v>
      </c>
      <c r="G1" t="s">
        <v>5</v>
      </c>
      <c r="H1" s="1" t="s">
        <v>9</v>
      </c>
    </row>
    <row r="2" spans="1:29" x14ac:dyDescent="0.25">
      <c r="A2">
        <v>-32.161729999999999</v>
      </c>
      <c r="B2">
        <v>113.361</v>
      </c>
      <c r="E2">
        <f>F2-F3</f>
        <v>7</v>
      </c>
      <c r="F2">
        <v>179.3083</v>
      </c>
      <c r="G2">
        <v>98.671019999999999</v>
      </c>
      <c r="H2">
        <f t="shared" ref="H2:H33" si="0">-G2</f>
        <v>-98.671019999999999</v>
      </c>
    </row>
    <row r="3" spans="1:29" x14ac:dyDescent="0.25">
      <c r="A3">
        <v>-43.491729999999997</v>
      </c>
      <c r="B3">
        <v>105.941</v>
      </c>
      <c r="E3">
        <f t="shared" ref="E3:E66" si="1">F3-F4</f>
        <v>6.734800000000007</v>
      </c>
      <c r="F3">
        <v>172.3083</v>
      </c>
      <c r="G3">
        <v>117.181</v>
      </c>
      <c r="H3">
        <f t="shared" si="0"/>
        <v>-117.181</v>
      </c>
      <c r="J3">
        <f t="shared" ref="J3:J18" si="2">ATAN2((F4-F3),(G4-G3))</f>
        <v>2.158515791712567</v>
      </c>
      <c r="K3">
        <f t="shared" ref="K3:K18" si="3">J3+(2*PI())</f>
        <v>8.4417010988921533</v>
      </c>
      <c r="L3">
        <f>MOD(K3/PI()*180,360)</f>
        <v>123.67384487746955</v>
      </c>
      <c r="X3">
        <v>0.02</v>
      </c>
      <c r="Y3">
        <v>0.02</v>
      </c>
    </row>
    <row r="4" spans="1:29" x14ac:dyDescent="0.25">
      <c r="A4">
        <v>-61.09</v>
      </c>
      <c r="B4">
        <v>92.884990000000002</v>
      </c>
      <c r="E4">
        <f t="shared" si="1"/>
        <v>13.825199999999995</v>
      </c>
      <c r="F4">
        <v>165.5735</v>
      </c>
      <c r="G4">
        <v>127.2894</v>
      </c>
      <c r="H4">
        <f t="shared" si="0"/>
        <v>-127.2894</v>
      </c>
      <c r="J4">
        <f t="shared" si="2"/>
        <v>2.3838235942492876</v>
      </c>
      <c r="K4">
        <f t="shared" si="3"/>
        <v>8.6670089014288738</v>
      </c>
      <c r="L4">
        <f t="shared" ref="L4:L67" si="4">MOD(K4/PI()*180,360)</f>
        <v>136.58303105419066</v>
      </c>
      <c r="W4">
        <v>5</v>
      </c>
      <c r="X4">
        <f>X$3*6*W4</f>
        <v>0.6</v>
      </c>
      <c r="Z4">
        <v>7</v>
      </c>
      <c r="AA4">
        <f>_xlfn.CEILING.MATH(0.5*W4)+5</f>
        <v>8</v>
      </c>
      <c r="AC4">
        <f>W4*1609/3600*0.05*AA4</f>
        <v>0.89388888888888884</v>
      </c>
    </row>
    <row r="5" spans="1:29" x14ac:dyDescent="0.25">
      <c r="A5">
        <v>-78.291719999999998</v>
      </c>
      <c r="B5">
        <v>78.731020000000001</v>
      </c>
      <c r="E5">
        <f t="shared" si="1"/>
        <v>18.27000000000001</v>
      </c>
      <c r="F5">
        <v>151.7483</v>
      </c>
      <c r="G5">
        <v>140.37100000000001</v>
      </c>
      <c r="H5">
        <f t="shared" si="0"/>
        <v>-140.37100000000001</v>
      </c>
      <c r="J5">
        <f t="shared" si="2"/>
        <v>2.6240985527085403</v>
      </c>
      <c r="K5">
        <f t="shared" si="3"/>
        <v>8.9072838598881265</v>
      </c>
      <c r="L5">
        <f t="shared" si="4"/>
        <v>150.349772096587</v>
      </c>
      <c r="W5">
        <v>10</v>
      </c>
      <c r="X5">
        <f t="shared" ref="X5:X13" si="5">X$3*6*W5</f>
        <v>1.2</v>
      </c>
      <c r="Z5">
        <v>10</v>
      </c>
      <c r="AA5">
        <f>_xlfn.CEILING.MATH(0.5*W5)+5</f>
        <v>10</v>
      </c>
      <c r="AC5">
        <f>W5*1609/3600*0.05*AA5</f>
        <v>2.2347222222222221</v>
      </c>
    </row>
    <row r="6" spans="1:29" x14ac:dyDescent="0.25">
      <c r="A6">
        <v>-93.050020000000004</v>
      </c>
      <c r="B6">
        <v>65.34102</v>
      </c>
      <c r="E6">
        <f t="shared" si="1"/>
        <v>18.669999999999987</v>
      </c>
      <c r="F6">
        <v>133.47829999999999</v>
      </c>
      <c r="G6">
        <v>150.77099999999999</v>
      </c>
      <c r="H6">
        <f t="shared" si="0"/>
        <v>-150.77099999999999</v>
      </c>
      <c r="J6">
        <f t="shared" si="2"/>
        <v>2.8379455205211612</v>
      </c>
      <c r="K6">
        <f t="shared" si="3"/>
        <v>9.1211308277007479</v>
      </c>
      <c r="L6">
        <f t="shared" si="4"/>
        <v>162.60230081392012</v>
      </c>
      <c r="W6">
        <v>15</v>
      </c>
      <c r="X6">
        <f t="shared" si="5"/>
        <v>1.7999999999999998</v>
      </c>
      <c r="Z6">
        <v>13</v>
      </c>
      <c r="AA6">
        <f>_xlfn.CEILING.MATH(0.5*W6)+5</f>
        <v>13</v>
      </c>
      <c r="AC6">
        <f>W6*1609/3600*0.05*AA6</f>
        <v>4.3577083333333331</v>
      </c>
    </row>
    <row r="7" spans="1:29" x14ac:dyDescent="0.25">
      <c r="A7">
        <v>-107.7717</v>
      </c>
      <c r="B7">
        <v>50.57938</v>
      </c>
      <c r="E7">
        <f t="shared" si="1"/>
        <v>10.9148</v>
      </c>
      <c r="F7">
        <v>114.8083</v>
      </c>
      <c r="G7">
        <v>156.62100000000001</v>
      </c>
      <c r="H7">
        <f t="shared" si="0"/>
        <v>-156.62100000000001</v>
      </c>
      <c r="J7">
        <f t="shared" si="2"/>
        <v>2.9774009250577649</v>
      </c>
      <c r="K7">
        <f t="shared" si="3"/>
        <v>9.2605862322373511</v>
      </c>
      <c r="L7">
        <f t="shared" si="4"/>
        <v>170.59250692415708</v>
      </c>
      <c r="W7">
        <v>20</v>
      </c>
      <c r="X7">
        <f t="shared" si="5"/>
        <v>2.4</v>
      </c>
      <c r="Z7">
        <v>16</v>
      </c>
      <c r="AA7">
        <f>_xlfn.CEILING.MATH(0.5*W7)+5</f>
        <v>15</v>
      </c>
      <c r="AC7">
        <f>W7*1609/3600*0.05*AA7</f>
        <v>6.7041666666666666</v>
      </c>
    </row>
    <row r="8" spans="1:29" x14ac:dyDescent="0.25">
      <c r="E8">
        <f t="shared" si="1"/>
        <v>9.6752299999999991</v>
      </c>
      <c r="F8">
        <v>103.8935</v>
      </c>
      <c r="G8">
        <v>158.42939999999999</v>
      </c>
      <c r="H8">
        <f t="shared" si="0"/>
        <v>-158.42939999999999</v>
      </c>
      <c r="J8">
        <f t="shared" si="2"/>
        <v>3.0939193427359415</v>
      </c>
      <c r="K8">
        <f t="shared" si="3"/>
        <v>9.3771046499155268</v>
      </c>
      <c r="L8">
        <f t="shared" si="4"/>
        <v>177.26852049265904</v>
      </c>
      <c r="W8">
        <v>25</v>
      </c>
      <c r="X8">
        <f t="shared" si="5"/>
        <v>3</v>
      </c>
      <c r="Z8">
        <v>18</v>
      </c>
      <c r="AA8">
        <f>_xlfn.CEILING.MATH(0.5*W8)+5</f>
        <v>18</v>
      </c>
      <c r="AC8">
        <f>W8*1609/3600*0.05*AA8</f>
        <v>10.056249999999999</v>
      </c>
    </row>
    <row r="9" spans="1:29" x14ac:dyDescent="0.25">
      <c r="E9">
        <f t="shared" si="1"/>
        <v>8.8447200000000095</v>
      </c>
      <c r="F9">
        <v>94.218270000000004</v>
      </c>
      <c r="G9">
        <v>158.89099999999999</v>
      </c>
      <c r="H9">
        <f t="shared" si="0"/>
        <v>-158.89099999999999</v>
      </c>
      <c r="J9">
        <f t="shared" si="2"/>
        <v>-3.1235047378153107</v>
      </c>
      <c r="K9">
        <f t="shared" si="3"/>
        <v>3.1596805693642755</v>
      </c>
      <c r="L9">
        <f t="shared" si="4"/>
        <v>181.03636123406594</v>
      </c>
      <c r="W9">
        <v>30</v>
      </c>
      <c r="X9">
        <f t="shared" si="5"/>
        <v>3.5999999999999996</v>
      </c>
      <c r="Z9">
        <v>20</v>
      </c>
      <c r="AA9">
        <f>_xlfn.CEILING.MATH(0.5*W9)+5</f>
        <v>20</v>
      </c>
      <c r="AC9">
        <f>W9*1609/3600*0.05*AA9</f>
        <v>13.408333333333333</v>
      </c>
    </row>
    <row r="10" spans="1:29" x14ac:dyDescent="0.25">
      <c r="E10">
        <f t="shared" si="1"/>
        <v>14.965279999999993</v>
      </c>
      <c r="F10">
        <v>85.373549999999994</v>
      </c>
      <c r="G10">
        <v>158.73099999999999</v>
      </c>
      <c r="H10">
        <f t="shared" si="0"/>
        <v>-158.73099999999999</v>
      </c>
      <c r="J10">
        <f t="shared" si="2"/>
        <v>-3.0331015482473496</v>
      </c>
      <c r="K10">
        <f t="shared" si="3"/>
        <v>3.2500837589322367</v>
      </c>
      <c r="L10">
        <f t="shared" si="4"/>
        <v>186.21608245083124</v>
      </c>
      <c r="W10">
        <v>35</v>
      </c>
      <c r="X10">
        <f t="shared" si="5"/>
        <v>4.2</v>
      </c>
      <c r="Z10">
        <v>22</v>
      </c>
      <c r="AA10">
        <v>22</v>
      </c>
      <c r="AC10">
        <f>W10*1609/3600*0.05*AA10</f>
        <v>17.207361111111112</v>
      </c>
    </row>
    <row r="11" spans="1:29" x14ac:dyDescent="0.25">
      <c r="E11">
        <f t="shared" si="1"/>
        <v>9.1647200000000026</v>
      </c>
      <c r="F11">
        <v>70.408270000000002</v>
      </c>
      <c r="G11">
        <v>157.101</v>
      </c>
      <c r="H11">
        <f t="shared" si="0"/>
        <v>-157.101</v>
      </c>
      <c r="J11">
        <f t="shared" si="2"/>
        <v>-2.9601249501952989</v>
      </c>
      <c r="K11">
        <f t="shared" si="3"/>
        <v>3.3230603569842874</v>
      </c>
      <c r="L11">
        <f t="shared" si="4"/>
        <v>190.39733352243636</v>
      </c>
      <c r="W11">
        <v>40</v>
      </c>
      <c r="X11">
        <f t="shared" si="5"/>
        <v>4.8</v>
      </c>
      <c r="Z11">
        <v>22</v>
      </c>
      <c r="AA11">
        <v>22</v>
      </c>
      <c r="AC11">
        <f>W11*1609/3600*0.05*AA11</f>
        <v>19.665555555555553</v>
      </c>
    </row>
    <row r="12" spans="1:29" x14ac:dyDescent="0.25">
      <c r="E12">
        <f t="shared" si="1"/>
        <v>15.935279999999999</v>
      </c>
      <c r="F12">
        <v>61.243549999999999</v>
      </c>
      <c r="G12">
        <v>155.4194</v>
      </c>
      <c r="H12">
        <f t="shared" si="0"/>
        <v>-155.4194</v>
      </c>
      <c r="J12">
        <f t="shared" si="2"/>
        <v>-2.8828078249477391</v>
      </c>
      <c r="K12">
        <f t="shared" si="3"/>
        <v>3.4003774822318471</v>
      </c>
      <c r="L12">
        <f t="shared" si="4"/>
        <v>194.8272784832059</v>
      </c>
      <c r="W12">
        <v>45</v>
      </c>
      <c r="X12">
        <f t="shared" si="5"/>
        <v>5.3999999999999995</v>
      </c>
      <c r="Z12">
        <v>22</v>
      </c>
      <c r="AA12">
        <v>22</v>
      </c>
      <c r="AC12">
        <f>W12*1609/3600*0.05*AA12</f>
        <v>22.123750000000001</v>
      </c>
    </row>
    <row r="13" spans="1:29" x14ac:dyDescent="0.25">
      <c r="E13">
        <f t="shared" si="1"/>
        <v>9.2747299999999981</v>
      </c>
      <c r="F13">
        <v>45.30827</v>
      </c>
      <c r="G13">
        <v>151.20099999999999</v>
      </c>
      <c r="H13">
        <f t="shared" si="0"/>
        <v>-151.20099999999999</v>
      </c>
      <c r="J13">
        <f t="shared" si="2"/>
        <v>-2.8229093547347319</v>
      </c>
      <c r="K13">
        <f t="shared" si="3"/>
        <v>3.4602759524448543</v>
      </c>
      <c r="L13">
        <f t="shared" si="4"/>
        <v>198.2592080257013</v>
      </c>
      <c r="W13">
        <v>50</v>
      </c>
      <c r="X13">
        <f t="shared" si="5"/>
        <v>6</v>
      </c>
      <c r="Z13">
        <f>24 -INT((W13-45)/5*2)</f>
        <v>22</v>
      </c>
      <c r="AA13">
        <v>22</v>
      </c>
      <c r="AC13">
        <f>W13*1609/3600*0.05*AA13</f>
        <v>24.581944444444442</v>
      </c>
    </row>
    <row r="14" spans="1:29" x14ac:dyDescent="0.25">
      <c r="E14">
        <f t="shared" si="1"/>
        <v>20.125280000000004</v>
      </c>
      <c r="F14">
        <v>36.033540000000002</v>
      </c>
      <c r="G14">
        <v>148.14099999999999</v>
      </c>
      <c r="H14">
        <f t="shared" si="0"/>
        <v>-148.14099999999999</v>
      </c>
      <c r="J14">
        <f t="shared" si="2"/>
        <v>-2.7623767929964735</v>
      </c>
      <c r="K14">
        <f t="shared" si="3"/>
        <v>3.5208085141831127</v>
      </c>
      <c r="L14">
        <f t="shared" si="4"/>
        <v>201.72746833641861</v>
      </c>
      <c r="W14">
        <v>60</v>
      </c>
      <c r="X14">
        <f>(X13+(W14-W$13)*16*X$3)</f>
        <v>9.1999999999999993</v>
      </c>
      <c r="Z14">
        <f>24 -INT((W14-45)/5*2)</f>
        <v>18</v>
      </c>
      <c r="AA14">
        <f>22-INT((W14-W$13)/5*2)</f>
        <v>18</v>
      </c>
      <c r="AC14">
        <f>W14*1609/3600*0.05*AA14</f>
        <v>24.134999999999998</v>
      </c>
    </row>
    <row r="15" spans="1:29" x14ac:dyDescent="0.25">
      <c r="E15">
        <f t="shared" si="1"/>
        <v>10.25999</v>
      </c>
      <c r="F15">
        <v>15.90826</v>
      </c>
      <c r="G15">
        <v>140.12100000000001</v>
      </c>
      <c r="H15">
        <f t="shared" si="0"/>
        <v>-140.12100000000001</v>
      </c>
      <c r="J15">
        <f t="shared" si="2"/>
        <v>-2.7040051199698749</v>
      </c>
      <c r="K15">
        <f t="shared" si="3"/>
        <v>3.5791801872097113</v>
      </c>
      <c r="L15">
        <f t="shared" si="4"/>
        <v>205.07191884396033</v>
      </c>
      <c r="W15">
        <v>70</v>
      </c>
      <c r="X15">
        <f>(X$13+(W15-W$13)*16*X$3)</f>
        <v>12.4</v>
      </c>
      <c r="Y15">
        <f>X15</f>
        <v>12.4</v>
      </c>
      <c r="Z15">
        <f>24 -INT((W15-45)/5*2)</f>
        <v>14</v>
      </c>
      <c r="AA15">
        <v>15</v>
      </c>
      <c r="AC15">
        <f>W15*1609/3600*0.05*AA15</f>
        <v>23.464583333333334</v>
      </c>
    </row>
    <row r="16" spans="1:29" x14ac:dyDescent="0.25">
      <c r="E16">
        <f t="shared" si="1"/>
        <v>15.64</v>
      </c>
      <c r="F16">
        <v>5.6482700000000001</v>
      </c>
      <c r="G16">
        <v>135.321</v>
      </c>
      <c r="H16">
        <f t="shared" si="0"/>
        <v>-135.321</v>
      </c>
      <c r="J16">
        <f t="shared" si="2"/>
        <v>-2.6566931838463659</v>
      </c>
      <c r="K16">
        <f t="shared" si="3"/>
        <v>3.6264921233332204</v>
      </c>
      <c r="L16">
        <f t="shared" si="4"/>
        <v>207.78269310442991</v>
      </c>
      <c r="W16">
        <v>75</v>
      </c>
      <c r="X16">
        <f>X$15+(W16-W$15)*30*(X$3+0.0013)</f>
        <v>15.595000000000001</v>
      </c>
      <c r="Y16">
        <f>Y$15+(W16-W$15)*30*(Y$3-0.0013)</f>
        <v>15.205</v>
      </c>
      <c r="AA16">
        <v>14</v>
      </c>
      <c r="AC16">
        <f>W16*1609/3600*0.05*AA16</f>
        <v>23.464583333333337</v>
      </c>
    </row>
    <row r="17" spans="5:29" x14ac:dyDescent="0.25">
      <c r="E17">
        <f t="shared" si="1"/>
        <v>14.024719999999999</v>
      </c>
      <c r="F17">
        <v>-9.9917300000000004</v>
      </c>
      <c r="G17">
        <v>127.081</v>
      </c>
      <c r="H17">
        <f t="shared" si="0"/>
        <v>-127.081</v>
      </c>
      <c r="J17">
        <f t="shared" si="2"/>
        <v>-2.6199842138656093</v>
      </c>
      <c r="K17">
        <f t="shared" si="3"/>
        <v>3.6632010933139769</v>
      </c>
      <c r="L17">
        <f t="shared" si="4"/>
        <v>209.88596215459972</v>
      </c>
      <c r="W17">
        <v>80</v>
      </c>
      <c r="X17">
        <f>X$15+(W17-W$15)*30*(X$3+0.0013)</f>
        <v>18.79</v>
      </c>
      <c r="Y17">
        <f t="shared" ref="Y17:Y19" si="6">Y$15+(W17-W$15)*30*(Y$3-0.0013)</f>
        <v>18.010000000000002</v>
      </c>
      <c r="Z17">
        <v>13</v>
      </c>
      <c r="AA17">
        <v>13</v>
      </c>
      <c r="AC17">
        <f>W17*1609/3600*0.05*AA17</f>
        <v>23.24111111111111</v>
      </c>
    </row>
    <row r="18" spans="5:29" x14ac:dyDescent="0.25">
      <c r="E18">
        <f t="shared" si="1"/>
        <v>8.1452799999999996</v>
      </c>
      <c r="F18">
        <v>-24.016449999999999</v>
      </c>
      <c r="G18">
        <v>119.021</v>
      </c>
      <c r="H18">
        <f t="shared" si="0"/>
        <v>-119.021</v>
      </c>
      <c r="J18">
        <f t="shared" si="2"/>
        <v>-2.534310553979366</v>
      </c>
      <c r="K18">
        <f t="shared" si="3"/>
        <v>3.7488747532002202</v>
      </c>
      <c r="L18">
        <f t="shared" si="4"/>
        <v>214.79470128152073</v>
      </c>
      <c r="W18">
        <v>85</v>
      </c>
      <c r="X18">
        <f t="shared" ref="X18:Y19" si="7">X$15+(W18-W$15)*30*(X$3+0.0013)</f>
        <v>21.984999999999999</v>
      </c>
      <c r="Y18">
        <f t="shared" si="6"/>
        <v>20.815000000000001</v>
      </c>
      <c r="Z18">
        <v>13</v>
      </c>
      <c r="AA18">
        <v>13</v>
      </c>
      <c r="AC18">
        <f>W18*1609/3600*0.05*AA18</f>
        <v>24.693680555555556</v>
      </c>
    </row>
    <row r="19" spans="5:29" x14ac:dyDescent="0.25">
      <c r="E19">
        <f t="shared" si="1"/>
        <v>11.329999999999998</v>
      </c>
      <c r="F19" s="2">
        <v>-32.161729999999999</v>
      </c>
      <c r="G19" s="2">
        <v>113.361</v>
      </c>
      <c r="H19">
        <f t="shared" si="0"/>
        <v>-113.361</v>
      </c>
      <c r="J19">
        <f>ATAN2((F20-F19),(G20-G19))</f>
        <v>-2.5617815522580525</v>
      </c>
      <c r="K19">
        <f>J19+(2*PI())</f>
        <v>3.7214037549215337</v>
      </c>
      <c r="L19">
        <f t="shared" si="4"/>
        <v>213.22072902114087</v>
      </c>
      <c r="N19">
        <v>3.73</v>
      </c>
      <c r="P19" s="3">
        <v>-32.161729999999999</v>
      </c>
      <c r="Q19">
        <v>113.361</v>
      </c>
      <c r="R19">
        <v>-40.619999999999997</v>
      </c>
      <c r="S19">
        <v>108.73009999999999</v>
      </c>
      <c r="W19">
        <v>90</v>
      </c>
      <c r="X19">
        <f t="shared" si="7"/>
        <v>25.18</v>
      </c>
      <c r="Y19">
        <f t="shared" si="6"/>
        <v>23.62</v>
      </c>
      <c r="Z19">
        <v>14</v>
      </c>
      <c r="AA19">
        <v>14</v>
      </c>
      <c r="AC19">
        <f>W19*1609/3600*0.05*AA19</f>
        <v>28.157499999999999</v>
      </c>
    </row>
    <row r="20" spans="5:29" x14ac:dyDescent="0.25">
      <c r="E20">
        <f t="shared" si="1"/>
        <v>17.598270000000007</v>
      </c>
      <c r="F20">
        <v>-43.491729999999997</v>
      </c>
      <c r="G20">
        <v>105.941</v>
      </c>
      <c r="H20">
        <f t="shared" si="0"/>
        <v>-105.941</v>
      </c>
      <c r="J20">
        <f t="shared" ref="J20:J70" si="8">ATAN2((F21-F20),(G21-G20))</f>
        <v>-2.5033011016960609</v>
      </c>
      <c r="K20">
        <f t="shared" ref="K20:K70" si="9">J20+(2*PI())</f>
        <v>3.7798842054835253</v>
      </c>
      <c r="L20">
        <f t="shared" si="4"/>
        <v>216.57141202236645</v>
      </c>
      <c r="P20">
        <v>-43.491729999999997</v>
      </c>
      <c r="Q20">
        <v>105.941</v>
      </c>
    </row>
    <row r="21" spans="5:29" x14ac:dyDescent="0.25">
      <c r="E21">
        <f t="shared" si="1"/>
        <v>17.201719999999995</v>
      </c>
      <c r="F21">
        <v>-61.09</v>
      </c>
      <c r="G21">
        <v>92.884990000000002</v>
      </c>
      <c r="H21">
        <f t="shared" si="0"/>
        <v>-92.884990000000002</v>
      </c>
      <c r="J21">
        <f t="shared" si="8"/>
        <v>-2.4530893749962774</v>
      </c>
      <c r="K21">
        <f t="shared" si="9"/>
        <v>3.8300959321833088</v>
      </c>
      <c r="L21">
        <f t="shared" si="4"/>
        <v>219.44833204432834</v>
      </c>
    </row>
    <row r="22" spans="5:29" x14ac:dyDescent="0.25">
      <c r="E22">
        <f t="shared" si="1"/>
        <v>14.758300000000006</v>
      </c>
      <c r="F22">
        <v>-78.291719999999998</v>
      </c>
      <c r="G22">
        <v>78.731020000000001</v>
      </c>
      <c r="H22">
        <f t="shared" si="0"/>
        <v>-78.731020000000001</v>
      </c>
      <c r="J22">
        <f t="shared" si="8"/>
        <v>-2.4047666517284534</v>
      </c>
      <c r="K22">
        <f t="shared" si="9"/>
        <v>3.8784186554511328</v>
      </c>
      <c r="L22">
        <f t="shared" si="4"/>
        <v>222.2170201421533</v>
      </c>
    </row>
    <row r="23" spans="5:29" x14ac:dyDescent="0.25">
      <c r="E23">
        <f t="shared" si="1"/>
        <v>14.721679999999992</v>
      </c>
      <c r="F23">
        <v>-93.050020000000004</v>
      </c>
      <c r="G23">
        <v>65.34102</v>
      </c>
      <c r="H23">
        <f t="shared" si="0"/>
        <v>-65.34102</v>
      </c>
      <c r="J23">
        <f t="shared" si="8"/>
        <v>-2.3548391484081832</v>
      </c>
      <c r="K23">
        <f t="shared" si="9"/>
        <v>3.928346158771403</v>
      </c>
      <c r="L23">
        <f t="shared" si="4"/>
        <v>225.07765536403019</v>
      </c>
    </row>
    <row r="24" spans="5:29" x14ac:dyDescent="0.25">
      <c r="E24">
        <f t="shared" si="1"/>
        <v>15.620000000000005</v>
      </c>
      <c r="F24">
        <v>-107.7717</v>
      </c>
      <c r="G24">
        <v>50.57938</v>
      </c>
      <c r="H24">
        <f t="shared" si="0"/>
        <v>-50.57938</v>
      </c>
      <c r="J24">
        <f t="shared" si="8"/>
        <v>-2.3078484170654967</v>
      </c>
      <c r="K24">
        <f t="shared" si="9"/>
        <v>3.9753368901140895</v>
      </c>
      <c r="L24">
        <f t="shared" si="4"/>
        <v>227.77002594619924</v>
      </c>
    </row>
    <row r="25" spans="5:29" x14ac:dyDescent="0.25">
      <c r="E25">
        <f t="shared" si="1"/>
        <v>11.578299999999999</v>
      </c>
      <c r="F25">
        <v>-123.3917</v>
      </c>
      <c r="G25">
        <v>33.371020000000001</v>
      </c>
      <c r="H25">
        <f t="shared" si="0"/>
        <v>-33.371020000000001</v>
      </c>
      <c r="J25">
        <f t="shared" si="8"/>
        <v>-2.2292233410055102</v>
      </c>
      <c r="K25">
        <f t="shared" si="9"/>
        <v>4.053961966174076</v>
      </c>
      <c r="L25">
        <f t="shared" si="4"/>
        <v>232.27491096833154</v>
      </c>
    </row>
    <row r="26" spans="5:29" x14ac:dyDescent="0.25">
      <c r="E26">
        <f t="shared" si="1"/>
        <v>10.146500000000003</v>
      </c>
      <c r="F26">
        <v>-134.97</v>
      </c>
      <c r="G26">
        <v>18.404</v>
      </c>
      <c r="H26">
        <f t="shared" si="0"/>
        <v>-18.404</v>
      </c>
      <c r="J26">
        <f t="shared" si="8"/>
        <v>-2.1957539637144503</v>
      </c>
      <c r="K26">
        <f t="shared" si="9"/>
        <v>4.0874313434651359</v>
      </c>
      <c r="L26">
        <f t="shared" si="4"/>
        <v>234.1925650300403</v>
      </c>
    </row>
    <row r="27" spans="5:29" x14ac:dyDescent="0.25">
      <c r="E27">
        <f t="shared" si="1"/>
        <v>13.225200000000001</v>
      </c>
      <c r="F27">
        <v>-145.1165</v>
      </c>
      <c r="G27">
        <v>4.339378</v>
      </c>
      <c r="H27">
        <f t="shared" si="0"/>
        <v>-4.339378</v>
      </c>
      <c r="J27">
        <f t="shared" si="8"/>
        <v>-2.1167432446936658</v>
      </c>
      <c r="K27">
        <f t="shared" si="9"/>
        <v>4.1664420624859204</v>
      </c>
      <c r="L27">
        <f t="shared" si="4"/>
        <v>238.71954576622525</v>
      </c>
    </row>
    <row r="28" spans="5:29" x14ac:dyDescent="0.25">
      <c r="E28">
        <f t="shared" si="1"/>
        <v>5.9746999999999844</v>
      </c>
      <c r="F28">
        <v>-158.3417</v>
      </c>
      <c r="G28">
        <v>-17.428979999999999</v>
      </c>
      <c r="H28">
        <f t="shared" si="0"/>
        <v>17.428979999999999</v>
      </c>
      <c r="J28">
        <f t="shared" si="8"/>
        <v>-2.0089636992495175</v>
      </c>
      <c r="K28">
        <f t="shared" si="9"/>
        <v>4.2742216079300688</v>
      </c>
      <c r="L28">
        <f t="shared" si="4"/>
        <v>244.89485883801342</v>
      </c>
      <c r="V28">
        <v>0</v>
      </c>
      <c r="W28">
        <v>0.52700000000000002</v>
      </c>
      <c r="X28">
        <v>-0.52700000000000002</v>
      </c>
    </row>
    <row r="29" spans="5:29" x14ac:dyDescent="0.25">
      <c r="E29">
        <f t="shared" si="1"/>
        <v>5.0201000000000136</v>
      </c>
      <c r="F29">
        <v>-164.31639999999999</v>
      </c>
      <c r="G29">
        <v>-30.180620000000001</v>
      </c>
      <c r="H29">
        <f t="shared" si="0"/>
        <v>30.180620000000001</v>
      </c>
      <c r="J29">
        <f t="shared" si="8"/>
        <v>-1.9483098112697177</v>
      </c>
      <c r="K29">
        <f t="shared" si="9"/>
        <v>4.3348754959098681</v>
      </c>
      <c r="L29">
        <f t="shared" si="4"/>
        <v>248.37007063031518</v>
      </c>
      <c r="V29">
        <v>1</v>
      </c>
      <c r="W29">
        <v>-1.7000000000000001E-2</v>
      </c>
      <c r="X29">
        <v>-0.15</v>
      </c>
    </row>
    <row r="30" spans="5:29" x14ac:dyDescent="0.25">
      <c r="E30">
        <f t="shared" si="1"/>
        <v>6.1552000000000078</v>
      </c>
      <c r="F30">
        <v>-169.3365</v>
      </c>
      <c r="G30">
        <v>-42.840620000000001</v>
      </c>
      <c r="H30">
        <f t="shared" si="0"/>
        <v>42.840620000000001</v>
      </c>
      <c r="J30">
        <f t="shared" si="8"/>
        <v>-1.8250151646218564</v>
      </c>
      <c r="K30">
        <f t="shared" si="9"/>
        <v>4.45817014255773</v>
      </c>
      <c r="L30">
        <f t="shared" si="4"/>
        <v>255.43433351979448</v>
      </c>
      <c r="V30">
        <v>2</v>
      </c>
      <c r="W30">
        <v>1.0699999999999999E-2</v>
      </c>
      <c r="X30">
        <v>-2.4E-2</v>
      </c>
    </row>
    <row r="31" spans="5:29" x14ac:dyDescent="0.25">
      <c r="E31">
        <f t="shared" si="1"/>
        <v>1.4699999999999989</v>
      </c>
      <c r="F31">
        <v>-175.49170000000001</v>
      </c>
      <c r="G31">
        <v>-66.528980000000004</v>
      </c>
      <c r="H31">
        <f t="shared" si="0"/>
        <v>66.528980000000004</v>
      </c>
      <c r="J31">
        <f t="shared" si="8"/>
        <v>-1.7122641985061324</v>
      </c>
      <c r="K31">
        <f t="shared" si="9"/>
        <v>4.5709211086734536</v>
      </c>
      <c r="L31">
        <f t="shared" si="4"/>
        <v>261.894488014248</v>
      </c>
      <c r="V31">
        <v>3</v>
      </c>
      <c r="W31">
        <v>3.8000000000000002E-5</v>
      </c>
      <c r="X31">
        <v>1E-4</v>
      </c>
    </row>
    <row r="32" spans="5:29" x14ac:dyDescent="0.25">
      <c r="E32">
        <f t="shared" si="1"/>
        <v>-7.529999999999859E-2</v>
      </c>
      <c r="F32">
        <v>-176.96170000000001</v>
      </c>
      <c r="G32">
        <v>-76.850620000000006</v>
      </c>
      <c r="H32">
        <f t="shared" si="0"/>
        <v>76.850620000000006</v>
      </c>
      <c r="J32">
        <f t="shared" si="8"/>
        <v>-1.5653359064172374</v>
      </c>
      <c r="K32">
        <f t="shared" si="9"/>
        <v>4.7178494007623488</v>
      </c>
      <c r="L32">
        <f t="shared" si="4"/>
        <v>270.31285904200712</v>
      </c>
      <c r="V32">
        <v>4</v>
      </c>
    </row>
    <row r="33" spans="5:25" x14ac:dyDescent="0.25">
      <c r="E33">
        <f t="shared" si="1"/>
        <v>-1.8046999999999969</v>
      </c>
      <c r="F33">
        <v>-176.88640000000001</v>
      </c>
      <c r="G33">
        <v>-90.640630000000002</v>
      </c>
      <c r="H33">
        <f t="shared" si="0"/>
        <v>90.640630000000002</v>
      </c>
      <c r="J33">
        <f t="shared" si="8"/>
        <v>-1.3864759282515284</v>
      </c>
      <c r="K33">
        <f t="shared" si="9"/>
        <v>4.8967093789280582</v>
      </c>
      <c r="L33">
        <f t="shared" si="4"/>
        <v>280.56078091470431</v>
      </c>
      <c r="V33">
        <v>5</v>
      </c>
      <c r="W33">
        <f>W$28+W$29*$V28+W$30*POWER($V28,2)+W$31*POWER($V28,3)</f>
        <v>0.52700000000000002</v>
      </c>
      <c r="X33">
        <f>X$28+X$29*$V28+X$30*POWER($V28,2)+X$31*POWER($V28,3)</f>
        <v>-0.52700000000000002</v>
      </c>
      <c r="Y33">
        <f>Y$28+Y$29*$V28+Y$30*POWER($V28,2)+Y$31*POWER($V28,3)</f>
        <v>0</v>
      </c>
    </row>
    <row r="34" spans="5:25" x14ac:dyDescent="0.25">
      <c r="E34">
        <f t="shared" si="1"/>
        <v>-4.7199999999999989</v>
      </c>
      <c r="F34">
        <v>-175.08170000000001</v>
      </c>
      <c r="G34">
        <v>-100.3206</v>
      </c>
      <c r="H34">
        <f t="shared" ref="H34:H65" si="10">-G34</f>
        <v>100.3206</v>
      </c>
      <c r="J34">
        <f t="shared" si="8"/>
        <v>-1.26223856399562</v>
      </c>
      <c r="K34">
        <f t="shared" si="9"/>
        <v>5.0209467431839663</v>
      </c>
      <c r="L34">
        <f t="shared" si="4"/>
        <v>287.67905754439732</v>
      </c>
      <c r="V34">
        <v>6</v>
      </c>
      <c r="W34">
        <f>W$28+W$29*$V29+W$30*POWER($V29,2)+W$31*POWER($V29,3)</f>
        <v>0.52073800000000003</v>
      </c>
      <c r="X34">
        <f>X$28+X$29*$V29+X$30*POWER($V29,2)+X$31*POWER($V29,3)</f>
        <v>-0.70090000000000008</v>
      </c>
      <c r="Y34">
        <f>Y$28+Y$29*$V29+Y$30*POWER($V29,2)+Y$31*POWER($V29,3)</f>
        <v>0</v>
      </c>
    </row>
    <row r="35" spans="5:25" x14ac:dyDescent="0.25">
      <c r="E35">
        <f t="shared" si="1"/>
        <v>-5.9400000000000261</v>
      </c>
      <c r="F35">
        <v>-170.36170000000001</v>
      </c>
      <c r="G35">
        <v>-115.129</v>
      </c>
      <c r="H35">
        <f t="shared" si="10"/>
        <v>115.129</v>
      </c>
      <c r="J35">
        <f t="shared" si="8"/>
        <v>-1.0068361452316159</v>
      </c>
      <c r="K35">
        <f t="shared" si="9"/>
        <v>5.2763491619479703</v>
      </c>
      <c r="L35">
        <f t="shared" si="4"/>
        <v>302.31253821700761</v>
      </c>
      <c r="V35">
        <v>7</v>
      </c>
      <c r="W35">
        <f>W$28+W$29*$V30+W$30*POWER($V30,2)+W$31*POWER($V30,3)</f>
        <v>0.53610399999999991</v>
      </c>
      <c r="X35">
        <f>X$28+X$29*$V30+X$30*POWER($V30,2)+X$31*POWER($V30,3)</f>
        <v>-0.92219999999999991</v>
      </c>
      <c r="Y35">
        <f>Y$28+Y$29*$V30+Y$30*POWER($V30,2)+Y$31*POWER($V30,3)</f>
        <v>0</v>
      </c>
    </row>
    <row r="36" spans="5:25" x14ac:dyDescent="0.25">
      <c r="E36">
        <f t="shared" si="1"/>
        <v>-5.4799999999999898</v>
      </c>
      <c r="F36">
        <v>-164.42169999999999</v>
      </c>
      <c r="G36">
        <v>-124.5206</v>
      </c>
      <c r="H36">
        <f t="shared" si="10"/>
        <v>124.5206</v>
      </c>
      <c r="J36">
        <f t="shared" si="8"/>
        <v>-0.89807271384214171</v>
      </c>
      <c r="K36">
        <f t="shared" si="9"/>
        <v>5.3851125933374444</v>
      </c>
      <c r="L36">
        <f t="shared" si="4"/>
        <v>308.54422380098515</v>
      </c>
      <c r="V36">
        <v>8</v>
      </c>
      <c r="W36">
        <f>W$28+W$29*$V31+W$30*POWER($V31,2)+W$31*POWER($V31,3)</f>
        <v>0.573326</v>
      </c>
      <c r="X36">
        <f>X$28+X$29*$V31+X$30*POWER($V31,2)+X$31*POWER($V31,3)</f>
        <v>-1.1903000000000001</v>
      </c>
      <c r="Y36">
        <f>Y$28+Y$29*$V31+Y$30*POWER($V31,2)+Y$31*POWER($V31,3)</f>
        <v>0</v>
      </c>
    </row>
    <row r="37" spans="5:25" x14ac:dyDescent="0.25">
      <c r="E37">
        <f t="shared" si="1"/>
        <v>-12.310000000000002</v>
      </c>
      <c r="F37">
        <v>-158.9417</v>
      </c>
      <c r="G37">
        <v>-131.399</v>
      </c>
      <c r="H37">
        <f t="shared" si="10"/>
        <v>131.399</v>
      </c>
      <c r="J37">
        <f t="shared" si="8"/>
        <v>-0.67878950309958119</v>
      </c>
      <c r="K37">
        <f t="shared" si="9"/>
        <v>5.6043958040800046</v>
      </c>
      <c r="L37">
        <f t="shared" si="4"/>
        <v>321.10822629461165</v>
      </c>
      <c r="V37">
        <v>10</v>
      </c>
      <c r="W37">
        <f>W$28+W$29*$V32+W$30*POWER($V32,2)+W$31*POWER($V32,3)</f>
        <v>0.63263199999999997</v>
      </c>
      <c r="X37">
        <f>X$28+X$29*$V32+X$30*POWER($V32,2)+X$31*POWER($V32,3)</f>
        <v>-1.5046000000000002</v>
      </c>
      <c r="Y37">
        <f>Y$28+Y$29*$V32+Y$30*POWER($V32,2)+Y$31*POWER($V32,3)</f>
        <v>0</v>
      </c>
    </row>
    <row r="38" spans="5:25" x14ac:dyDescent="0.25">
      <c r="E38">
        <f t="shared" si="1"/>
        <v>-11.955199999999991</v>
      </c>
      <c r="F38">
        <v>-146.6317</v>
      </c>
      <c r="G38">
        <v>-141.32900000000001</v>
      </c>
      <c r="H38">
        <f t="shared" si="10"/>
        <v>141.32900000000001</v>
      </c>
      <c r="J38">
        <f t="shared" si="8"/>
        <v>-0.47577854524426683</v>
      </c>
      <c r="K38">
        <f t="shared" si="9"/>
        <v>5.8074067619353196</v>
      </c>
      <c r="L38">
        <f t="shared" si="4"/>
        <v>332.73989737462944</v>
      </c>
      <c r="V38">
        <v>20</v>
      </c>
      <c r="W38">
        <f>W$28+W$29*$V33+W$30*POWER($V33,2)+W$31*POWER($V33,3)</f>
        <v>0.71425000000000005</v>
      </c>
      <c r="X38">
        <f>X$28+X$29*$V33+X$30*POWER($V33,2)+X$31*POWER($V33,3)</f>
        <v>-1.8645000000000003</v>
      </c>
      <c r="Y38">
        <f>Y$28+Y$29*$V33+Y$30*POWER($V33,2)+Y$31*POWER($V33,3)</f>
        <v>0</v>
      </c>
    </row>
    <row r="39" spans="5:25" x14ac:dyDescent="0.25">
      <c r="E39">
        <f t="shared" si="1"/>
        <v>-8.1800000000000068</v>
      </c>
      <c r="F39">
        <v>-134.6765</v>
      </c>
      <c r="G39">
        <v>-147.489</v>
      </c>
      <c r="H39">
        <f t="shared" si="10"/>
        <v>147.489</v>
      </c>
      <c r="J39">
        <f t="shared" si="8"/>
        <v>-0.38974592938229663</v>
      </c>
      <c r="K39">
        <f t="shared" si="9"/>
        <v>5.8934393777972893</v>
      </c>
      <c r="L39">
        <f t="shared" si="4"/>
        <v>337.66920316399057</v>
      </c>
      <c r="V39">
        <v>30</v>
      </c>
      <c r="W39">
        <f>W$28+W$29*$V34+W$30*POWER($V34,2)+W$31*POWER($V34,3)</f>
        <v>0.81840800000000002</v>
      </c>
      <c r="X39">
        <f>X$28+X$29*$V34+X$30*POWER($V34,2)+X$31*POWER($V34,3)</f>
        <v>-2.2694000000000001</v>
      </c>
      <c r="Y39">
        <f>Y$28+Y$29*$V34+Y$30*POWER($V34,2)+Y$31*POWER($V34,3)</f>
        <v>0</v>
      </c>
    </row>
    <row r="40" spans="5:25" x14ac:dyDescent="0.25">
      <c r="E40">
        <f t="shared" si="1"/>
        <v>-17.934799999999996</v>
      </c>
      <c r="F40">
        <v>-126.4965</v>
      </c>
      <c r="G40">
        <v>-150.84899999999999</v>
      </c>
      <c r="H40">
        <f t="shared" si="10"/>
        <v>150.84899999999999</v>
      </c>
      <c r="J40">
        <f t="shared" si="8"/>
        <v>-0.25368648028878787</v>
      </c>
      <c r="K40">
        <f t="shared" si="9"/>
        <v>6.0294988268907987</v>
      </c>
      <c r="L40">
        <f t="shared" si="4"/>
        <v>345.46483535992371</v>
      </c>
      <c r="V40">
        <v>40</v>
      </c>
      <c r="W40">
        <f>W$28+W$29*$V35+W$30*POWER($V35,2)+W$31*POWER($V35,3)</f>
        <v>0.94533400000000001</v>
      </c>
      <c r="X40">
        <f>X$28+X$29*$V35+X$30*POWER($V35,2)+X$31*POWER($V35,3)</f>
        <v>-2.7187000000000001</v>
      </c>
      <c r="Y40">
        <f>Y$28+Y$29*$V35+Y$30*POWER($V35,2)+Y$31*POWER($V35,3)</f>
        <v>0</v>
      </c>
    </row>
    <row r="41" spans="5:25" x14ac:dyDescent="0.25">
      <c r="E41">
        <f t="shared" si="1"/>
        <v>-13.355249999999998</v>
      </c>
      <c r="F41">
        <v>-108.5617</v>
      </c>
      <c r="G41">
        <v>-155.499</v>
      </c>
      <c r="H41">
        <f t="shared" si="10"/>
        <v>155.499</v>
      </c>
      <c r="J41">
        <f t="shared" si="8"/>
        <v>-0.15669511761274493</v>
      </c>
      <c r="K41">
        <f t="shared" si="9"/>
        <v>6.1264901895668409</v>
      </c>
      <c r="L41">
        <f t="shared" si="4"/>
        <v>351.02203109048367</v>
      </c>
      <c r="V41">
        <v>50</v>
      </c>
      <c r="W41">
        <f>W$28+W$29*$V36+W$30*POWER($V36,2)+W$31*POWER($V36,3)</f>
        <v>1.095256</v>
      </c>
      <c r="X41">
        <f>X$28+X$29*$V36+X$30*POWER($V36,2)+X$31*POWER($V36,3)</f>
        <v>-3.2117999999999998</v>
      </c>
      <c r="Y41">
        <f>Y$28+Y$29*$V36+Y$30*POWER($V36,2)+Y$31*POWER($V36,3)</f>
        <v>0</v>
      </c>
    </row>
    <row r="42" spans="5:25" x14ac:dyDescent="0.25">
      <c r="E42">
        <f t="shared" si="1"/>
        <v>-21.344729999999998</v>
      </c>
      <c r="F42">
        <v>-95.206450000000004</v>
      </c>
      <c r="G42">
        <v>-157.60900000000001</v>
      </c>
      <c r="H42">
        <f t="shared" si="10"/>
        <v>157.60900000000001</v>
      </c>
      <c r="J42">
        <f t="shared" si="8"/>
        <v>-7.1091946844035525E-2</v>
      </c>
      <c r="K42">
        <f t="shared" si="9"/>
        <v>6.212093360335551</v>
      </c>
      <c r="L42">
        <f t="shared" si="4"/>
        <v>355.92673148846842</v>
      </c>
      <c r="W42">
        <f>W$28+W$29*$V37+W$30*POWER($V37,2)+W$31*POWER($V37,3)</f>
        <v>1.4649999999999999</v>
      </c>
      <c r="X42">
        <f>X$28+X$29*$V37+X$30*POWER($V37,2)+X$31*POWER($V37,3)</f>
        <v>-4.327</v>
      </c>
      <c r="Y42">
        <f>Y$28+Y$29*$V37+Y$30*POWER($V37,2)+Y$31*POWER($V37,3)</f>
        <v>0</v>
      </c>
    </row>
    <row r="43" spans="5:25" x14ac:dyDescent="0.25">
      <c r="E43">
        <f t="shared" si="1"/>
        <v>-31.479990000000008</v>
      </c>
      <c r="F43">
        <v>-73.861720000000005</v>
      </c>
      <c r="G43">
        <v>-159.12899999999999</v>
      </c>
      <c r="H43">
        <f t="shared" si="10"/>
        <v>159.12899999999999</v>
      </c>
      <c r="J43">
        <f t="shared" si="8"/>
        <v>9.5298603710410046E-4</v>
      </c>
      <c r="K43">
        <f t="shared" si="9"/>
        <v>6.2841382932166905</v>
      </c>
      <c r="L43">
        <f t="shared" si="4"/>
        <v>5.4602077860977261E-2</v>
      </c>
      <c r="W43">
        <f>W$28+W$29*$V38+W$30*POWER($V38,2)+W$31*POWER($V38,3)</f>
        <v>4.7709999999999999</v>
      </c>
      <c r="X43">
        <f>X$28+X$29*$V38+X$30*POWER($V38,2)+X$31*POWER($V38,3)</f>
        <v>-12.326999999999998</v>
      </c>
      <c r="Y43">
        <f>Y$28+Y$29*$V38+Y$30*POWER($V38,2)+Y$31*POWER($V38,3)</f>
        <v>0</v>
      </c>
    </row>
    <row r="44" spans="5:25" x14ac:dyDescent="0.25">
      <c r="E44">
        <f t="shared" si="1"/>
        <v>-89.59</v>
      </c>
      <c r="F44">
        <v>-42.381729999999997</v>
      </c>
      <c r="G44">
        <v>-159.09899999999999</v>
      </c>
      <c r="H44">
        <f t="shared" si="10"/>
        <v>159.09899999999999</v>
      </c>
      <c r="J44">
        <f t="shared" si="8"/>
        <v>0.1218401927187589</v>
      </c>
      <c r="K44">
        <f t="shared" si="9"/>
        <v>6.4050254998983451</v>
      </c>
      <c r="L44">
        <f t="shared" si="4"/>
        <v>6.9809288178454381</v>
      </c>
      <c r="W44">
        <f>W$28+W$29*$V39+W$30*POWER($V39,2)+W$31*POWER($V39,3)</f>
        <v>10.672999999999998</v>
      </c>
      <c r="X44">
        <f>X$28+X$29*$V39+X$30*POWER($V39,2)+X$31*POWER($V39,3)</f>
        <v>-23.927000000000003</v>
      </c>
      <c r="Y44">
        <f>Y$28+Y$29*$V39+Y$30*POWER($V39,2)+Y$31*POWER($V39,3)</f>
        <v>0</v>
      </c>
    </row>
    <row r="45" spans="5:25" x14ac:dyDescent="0.25">
      <c r="E45">
        <f t="shared" si="1"/>
        <v>-27.855280000000008</v>
      </c>
      <c r="F45">
        <v>47.208269999999999</v>
      </c>
      <c r="G45">
        <v>-148.12899999999999</v>
      </c>
      <c r="H45">
        <f t="shared" si="10"/>
        <v>148.12899999999999</v>
      </c>
      <c r="J45">
        <f t="shared" si="8"/>
        <v>0.14965202527900201</v>
      </c>
      <c r="K45">
        <f t="shared" si="9"/>
        <v>6.4328373324585879</v>
      </c>
      <c r="L45">
        <f t="shared" si="4"/>
        <v>8.5744294440718818</v>
      </c>
      <c r="W45">
        <f>W$28+W$29*$V40+W$30*POWER($V40,2)+W$31*POWER($V40,3)</f>
        <v>19.398999999999997</v>
      </c>
      <c r="X45">
        <f>X$28+X$29*$V40+X$30*POWER($V40,2)+X$31*POWER($V40,3)</f>
        <v>-38.527000000000001</v>
      </c>
      <c r="Y45">
        <f>Y$28+Y$29*$V40+Y$30*POWER($V40,2)+Y$31*POWER($V40,3)</f>
        <v>0</v>
      </c>
    </row>
    <row r="46" spans="5:25" x14ac:dyDescent="0.25">
      <c r="E46">
        <f t="shared" si="1"/>
        <v>-16.129989999999992</v>
      </c>
      <c r="F46">
        <v>75.063550000000006</v>
      </c>
      <c r="G46">
        <v>-143.929</v>
      </c>
      <c r="H46">
        <f t="shared" si="10"/>
        <v>143.929</v>
      </c>
      <c r="J46">
        <f t="shared" si="8"/>
        <v>0.24015921464034107</v>
      </c>
      <c r="K46">
        <f t="shared" si="9"/>
        <v>6.5233445218199275</v>
      </c>
      <c r="L46">
        <f t="shared" si="4"/>
        <v>13.760109410068026</v>
      </c>
      <c r="W46">
        <f>W$28+W$29*$V41+W$30*POWER($V41,2)+W$31*POWER($V41,3)</f>
        <v>31.177</v>
      </c>
      <c r="X46">
        <f>X$28+X$29*$V41+X$30*POWER($V41,2)+X$31*POWER($V41,3)</f>
        <v>-55.527000000000001</v>
      </c>
      <c r="Y46">
        <f>Y$28+Y$29*$V41+Y$30*POWER($V41,2)+Y$31*POWER($V41,3)</f>
        <v>0</v>
      </c>
    </row>
    <row r="47" spans="5:25" x14ac:dyDescent="0.25">
      <c r="E47">
        <f t="shared" si="1"/>
        <v>-16.114760000000004</v>
      </c>
      <c r="F47">
        <v>91.193539999999999</v>
      </c>
      <c r="G47">
        <v>-139.97900000000001</v>
      </c>
      <c r="H47">
        <f t="shared" si="10"/>
        <v>139.97900000000001</v>
      </c>
      <c r="J47">
        <f t="shared" si="8"/>
        <v>0.34383429441604324</v>
      </c>
      <c r="K47">
        <f t="shared" si="9"/>
        <v>6.6270196015956291</v>
      </c>
      <c r="L47">
        <f t="shared" si="4"/>
        <v>19.700253921897797</v>
      </c>
    </row>
    <row r="48" spans="5:25" x14ac:dyDescent="0.25">
      <c r="E48">
        <f t="shared" si="1"/>
        <v>-6.9551999999999907</v>
      </c>
      <c r="F48">
        <v>107.3083</v>
      </c>
      <c r="G48">
        <v>-134.209</v>
      </c>
      <c r="H48">
        <f t="shared" si="10"/>
        <v>134.209</v>
      </c>
      <c r="J48">
        <f t="shared" si="8"/>
        <v>0.47289812366089545</v>
      </c>
      <c r="K48">
        <f t="shared" si="9"/>
        <v>6.7560834308404818</v>
      </c>
      <c r="L48">
        <f t="shared" si="4"/>
        <v>27.095066625424977</v>
      </c>
    </row>
    <row r="49" spans="5:12" x14ac:dyDescent="0.25">
      <c r="E49">
        <f t="shared" si="1"/>
        <v>-8.2948000000000093</v>
      </c>
      <c r="F49">
        <v>114.26349999999999</v>
      </c>
      <c r="G49">
        <v>-130.6506</v>
      </c>
      <c r="H49">
        <f t="shared" si="10"/>
        <v>130.6506</v>
      </c>
      <c r="J49">
        <f t="shared" si="8"/>
        <v>0.69183314593573098</v>
      </c>
      <c r="K49">
        <f t="shared" si="9"/>
        <v>6.9750184531153172</v>
      </c>
      <c r="L49">
        <f t="shared" si="4"/>
        <v>39.639119389375708</v>
      </c>
    </row>
    <row r="50" spans="5:12" x14ac:dyDescent="0.25">
      <c r="E50">
        <f t="shared" si="1"/>
        <v>-4.0600000000000023</v>
      </c>
      <c r="F50">
        <v>122.5583</v>
      </c>
      <c r="G50">
        <v>-123.779</v>
      </c>
      <c r="H50">
        <f t="shared" si="10"/>
        <v>123.779</v>
      </c>
      <c r="J50">
        <f t="shared" si="8"/>
        <v>0.94518136580805401</v>
      </c>
      <c r="K50">
        <f t="shared" si="9"/>
        <v>7.2283666729876401</v>
      </c>
      <c r="L50">
        <f t="shared" si="4"/>
        <v>54.154903135212237</v>
      </c>
    </row>
    <row r="51" spans="5:12" x14ac:dyDescent="0.25">
      <c r="E51">
        <f t="shared" si="1"/>
        <v>-2.4900000000000091</v>
      </c>
      <c r="F51">
        <v>126.6183</v>
      </c>
      <c r="G51">
        <v>-118.15900000000001</v>
      </c>
      <c r="H51">
        <f t="shared" si="10"/>
        <v>118.15900000000001</v>
      </c>
      <c r="J51">
        <f t="shared" si="8"/>
        <v>1.3141989034578774</v>
      </c>
      <c r="K51">
        <f t="shared" si="9"/>
        <v>7.5973842106374638</v>
      </c>
      <c r="L51">
        <f t="shared" si="4"/>
        <v>75.298050608857125</v>
      </c>
    </row>
    <row r="52" spans="5:12" x14ac:dyDescent="0.25">
      <c r="E52">
        <f t="shared" si="1"/>
        <v>-1.999999999998181E-2</v>
      </c>
      <c r="F52">
        <v>129.10830000000001</v>
      </c>
      <c r="G52">
        <v>-108.669</v>
      </c>
      <c r="H52">
        <f t="shared" si="10"/>
        <v>108.669</v>
      </c>
      <c r="J52">
        <f t="shared" si="8"/>
        <v>1.5683924852712259</v>
      </c>
      <c r="K52">
        <f t="shared" si="9"/>
        <v>7.8515777924508123</v>
      </c>
      <c r="L52">
        <f t="shared" si="4"/>
        <v>89.862270026075407</v>
      </c>
    </row>
    <row r="53" spans="5:12" x14ac:dyDescent="0.25">
      <c r="E53">
        <f t="shared" si="1"/>
        <v>2.2299999999999898</v>
      </c>
      <c r="F53">
        <v>129.1283</v>
      </c>
      <c r="G53">
        <v>-100.349</v>
      </c>
      <c r="H53">
        <f t="shared" si="10"/>
        <v>100.349</v>
      </c>
      <c r="J53">
        <f t="shared" si="8"/>
        <v>1.7822178881234765</v>
      </c>
      <c r="K53">
        <f t="shared" si="9"/>
        <v>8.0654031953030625</v>
      </c>
      <c r="L53">
        <f t="shared" si="4"/>
        <v>102.11356316219388</v>
      </c>
    </row>
    <row r="54" spans="5:12" x14ac:dyDescent="0.25">
      <c r="E54">
        <f t="shared" si="1"/>
        <v>4.5600000000000023</v>
      </c>
      <c r="F54">
        <v>126.89830000000001</v>
      </c>
      <c r="G54">
        <v>-89.958979999999997</v>
      </c>
      <c r="H54">
        <f t="shared" si="10"/>
        <v>89.958979999999997</v>
      </c>
      <c r="J54">
        <f t="shared" si="8"/>
        <v>1.9993845187542589</v>
      </c>
      <c r="K54">
        <f t="shared" si="9"/>
        <v>8.2825698259338445</v>
      </c>
      <c r="L54">
        <f t="shared" si="4"/>
        <v>114.5562945484142</v>
      </c>
    </row>
    <row r="55" spans="5:12" x14ac:dyDescent="0.25">
      <c r="E55">
        <f t="shared" si="1"/>
        <v>5.1300000000000097</v>
      </c>
      <c r="F55">
        <v>122.3383</v>
      </c>
      <c r="G55">
        <v>-79.978970000000004</v>
      </c>
      <c r="H55">
        <f t="shared" si="10"/>
        <v>79.978970000000004</v>
      </c>
      <c r="J55">
        <f t="shared" si="8"/>
        <v>2.0386913842975609</v>
      </c>
      <c r="K55">
        <f t="shared" si="9"/>
        <v>8.3218766914771471</v>
      </c>
      <c r="L55">
        <f t="shared" si="4"/>
        <v>116.80841204993362</v>
      </c>
    </row>
    <row r="56" spans="5:12" x14ac:dyDescent="0.25">
      <c r="E56">
        <f t="shared" si="1"/>
        <v>18.860029999999995</v>
      </c>
      <c r="F56">
        <v>117.20829999999999</v>
      </c>
      <c r="G56">
        <v>-69.826999999999998</v>
      </c>
      <c r="H56">
        <f t="shared" si="10"/>
        <v>69.826999999999998</v>
      </c>
      <c r="J56">
        <f t="shared" si="8"/>
        <v>2.1669237331873372</v>
      </c>
      <c r="K56">
        <f t="shared" si="9"/>
        <v>8.4501090403669235</v>
      </c>
      <c r="L56">
        <f t="shared" si="4"/>
        <v>124.15558443836693</v>
      </c>
    </row>
    <row r="57" spans="5:12" x14ac:dyDescent="0.25">
      <c r="E57">
        <f t="shared" si="1"/>
        <v>14.709999999999994</v>
      </c>
      <c r="F57">
        <v>98.348269999999999</v>
      </c>
      <c r="G57">
        <v>-42.028979999999997</v>
      </c>
      <c r="H57">
        <f t="shared" si="10"/>
        <v>42.028979999999997</v>
      </c>
      <c r="J57">
        <f t="shared" si="8"/>
        <v>2.1751926608696803</v>
      </c>
      <c r="K57">
        <f t="shared" si="9"/>
        <v>8.4583779680492661</v>
      </c>
      <c r="L57">
        <f t="shared" si="4"/>
        <v>124.62935909566403</v>
      </c>
    </row>
    <row r="58" spans="5:12" x14ac:dyDescent="0.25">
      <c r="E58">
        <f t="shared" si="1"/>
        <v>3.9547200000000089</v>
      </c>
      <c r="F58">
        <v>83.638270000000006</v>
      </c>
      <c r="G58">
        <v>-20.72898</v>
      </c>
      <c r="H58">
        <f t="shared" si="10"/>
        <v>20.72898</v>
      </c>
      <c r="J58">
        <f t="shared" si="8"/>
        <v>2.0265342645217261</v>
      </c>
      <c r="K58">
        <f t="shared" si="9"/>
        <v>8.3097195717013115</v>
      </c>
      <c r="L58">
        <f t="shared" si="4"/>
        <v>116.11186039574318</v>
      </c>
    </row>
    <row r="59" spans="5:12" x14ac:dyDescent="0.25">
      <c r="E59">
        <f t="shared" si="1"/>
        <v>1.1552799999999905</v>
      </c>
      <c r="F59">
        <v>79.683549999999997</v>
      </c>
      <c r="G59">
        <v>-12.66062</v>
      </c>
      <c r="H59">
        <f t="shared" si="10"/>
        <v>12.66062</v>
      </c>
      <c r="J59">
        <f t="shared" si="8"/>
        <v>1.8078608290919163</v>
      </c>
      <c r="K59">
        <f t="shared" si="9"/>
        <v>8.0910461362715029</v>
      </c>
      <c r="L59">
        <f t="shared" si="4"/>
        <v>103.58279545398869</v>
      </c>
    </row>
    <row r="60" spans="5:12" x14ac:dyDescent="0.25">
      <c r="E60">
        <f t="shared" si="1"/>
        <v>1.480000000000004</v>
      </c>
      <c r="F60">
        <v>78.528270000000006</v>
      </c>
      <c r="G60">
        <v>-7.8789829999999998</v>
      </c>
      <c r="H60">
        <f t="shared" si="10"/>
        <v>7.8789829999999998</v>
      </c>
      <c r="J60">
        <f t="shared" si="8"/>
        <v>1.7933474590059386</v>
      </c>
      <c r="K60">
        <f t="shared" si="9"/>
        <v>8.0765327661855242</v>
      </c>
      <c r="L60">
        <f t="shared" si="4"/>
        <v>102.75124060155071</v>
      </c>
    </row>
    <row r="61" spans="5:12" x14ac:dyDescent="0.25">
      <c r="E61">
        <f t="shared" si="1"/>
        <v>-0.82999999999999829</v>
      </c>
      <c r="F61">
        <v>77.048270000000002</v>
      </c>
      <c r="G61">
        <v>-1.3389819999999999</v>
      </c>
      <c r="H61">
        <f t="shared" si="10"/>
        <v>1.3389819999999999</v>
      </c>
      <c r="J61">
        <f t="shared" si="8"/>
        <v>1.4542438766892909</v>
      </c>
      <c r="K61">
        <f t="shared" si="9"/>
        <v>7.7374291838688771</v>
      </c>
      <c r="L61">
        <f t="shared" si="4"/>
        <v>83.322036517039692</v>
      </c>
    </row>
    <row r="62" spans="5:12" x14ac:dyDescent="0.25">
      <c r="E62">
        <f t="shared" si="1"/>
        <v>-3.5</v>
      </c>
      <c r="F62">
        <v>77.878270000000001</v>
      </c>
      <c r="G62">
        <v>5.75</v>
      </c>
      <c r="H62">
        <f t="shared" si="10"/>
        <v>-5.75</v>
      </c>
      <c r="J62">
        <f t="shared" si="8"/>
        <v>1.1134131516707042</v>
      </c>
      <c r="K62">
        <f t="shared" si="9"/>
        <v>7.3965984588502902</v>
      </c>
      <c r="L62">
        <f t="shared" si="4"/>
        <v>63.793874445090751</v>
      </c>
    </row>
    <row r="63" spans="5:12" x14ac:dyDescent="0.25">
      <c r="E63">
        <f t="shared" si="1"/>
        <v>-6.9599999999999937</v>
      </c>
      <c r="F63">
        <v>81.378270000000001</v>
      </c>
      <c r="G63">
        <v>12.86102</v>
      </c>
      <c r="H63">
        <f t="shared" si="10"/>
        <v>-12.86102</v>
      </c>
      <c r="J63">
        <f t="shared" si="8"/>
        <v>0.79465056840401327</v>
      </c>
      <c r="K63">
        <f t="shared" si="9"/>
        <v>7.0778358755835997</v>
      </c>
      <c r="L63">
        <f t="shared" si="4"/>
        <v>45.530123757221872</v>
      </c>
    </row>
    <row r="64" spans="5:12" x14ac:dyDescent="0.25">
      <c r="E64">
        <f t="shared" si="1"/>
        <v>-6.980000000000004</v>
      </c>
      <c r="F64">
        <v>88.338269999999994</v>
      </c>
      <c r="G64">
        <v>19.95102</v>
      </c>
      <c r="H64">
        <f t="shared" si="10"/>
        <v>-19.95102</v>
      </c>
      <c r="J64">
        <f t="shared" si="8"/>
        <v>0.65666421594832236</v>
      </c>
      <c r="K64">
        <f t="shared" si="9"/>
        <v>6.9398495231279087</v>
      </c>
      <c r="L64">
        <f t="shared" si="4"/>
        <v>37.624088131106134</v>
      </c>
    </row>
    <row r="65" spans="5:12" x14ac:dyDescent="0.25">
      <c r="E65">
        <f t="shared" si="1"/>
        <v>-7.6100299999999947</v>
      </c>
      <c r="F65">
        <v>95.318269999999998</v>
      </c>
      <c r="G65">
        <v>25.331019999999999</v>
      </c>
      <c r="H65">
        <f t="shared" si="10"/>
        <v>-25.331019999999999</v>
      </c>
      <c r="J65">
        <f t="shared" si="8"/>
        <v>0.53887037641052349</v>
      </c>
      <c r="K65">
        <f t="shared" si="9"/>
        <v>6.8220556835901096</v>
      </c>
      <c r="L65">
        <f t="shared" si="4"/>
        <v>30.874998272949028</v>
      </c>
    </row>
    <row r="66" spans="5:12" x14ac:dyDescent="0.25">
      <c r="E66">
        <f t="shared" si="1"/>
        <v>-15.615200000000002</v>
      </c>
      <c r="F66">
        <v>102.92829999999999</v>
      </c>
      <c r="G66">
        <v>29.881019999999999</v>
      </c>
      <c r="H66">
        <f t="shared" ref="H66:H97" si="11">-G66</f>
        <v>-29.881019999999999</v>
      </c>
      <c r="J66">
        <f t="shared" si="8"/>
        <v>0.48195933166275001</v>
      </c>
      <c r="K66">
        <f t="shared" si="9"/>
        <v>6.7651446388423366</v>
      </c>
      <c r="L66">
        <f t="shared" si="4"/>
        <v>27.61423560122148</v>
      </c>
    </row>
    <row r="67" spans="5:12" x14ac:dyDescent="0.25">
      <c r="E67">
        <f t="shared" ref="E67:E71" si="12">F67-F68</f>
        <v>-14.700000000000017</v>
      </c>
      <c r="F67">
        <v>118.54349999999999</v>
      </c>
      <c r="G67">
        <v>38.049390000000002</v>
      </c>
      <c r="H67">
        <f t="shared" si="11"/>
        <v>-38.049390000000002</v>
      </c>
      <c r="J67">
        <f t="shared" si="8"/>
        <v>0.47348330501231117</v>
      </c>
      <c r="K67">
        <f t="shared" si="9"/>
        <v>6.7566686121918975</v>
      </c>
      <c r="L67">
        <f t="shared" si="4"/>
        <v>27.128595047110878</v>
      </c>
    </row>
    <row r="68" spans="5:12" x14ac:dyDescent="0.25">
      <c r="E68">
        <f t="shared" si="12"/>
        <v>-23.26479999999998</v>
      </c>
      <c r="F68">
        <v>133.24350000000001</v>
      </c>
      <c r="G68">
        <v>45.581020000000002</v>
      </c>
      <c r="H68">
        <f t="shared" si="11"/>
        <v>-45.581020000000002</v>
      </c>
      <c r="J68">
        <f t="shared" si="8"/>
        <v>0.53187808632890565</v>
      </c>
      <c r="K68">
        <f t="shared" si="9"/>
        <v>6.8150633935084919</v>
      </c>
      <c r="L68">
        <f t="shared" ref="L68:L70" si="13">MOD(K68/PI()*180,360)</f>
        <v>30.474369562141192</v>
      </c>
    </row>
    <row r="69" spans="5:12" x14ac:dyDescent="0.25">
      <c r="E69">
        <f t="shared" si="12"/>
        <v>-9.2352000000000203</v>
      </c>
      <c r="F69">
        <v>156.50829999999999</v>
      </c>
      <c r="G69">
        <v>59.27102</v>
      </c>
      <c r="H69">
        <f t="shared" si="11"/>
        <v>-59.27102</v>
      </c>
      <c r="J69">
        <f t="shared" si="8"/>
        <v>0.69179149352559643</v>
      </c>
      <c r="K69">
        <f t="shared" si="9"/>
        <v>6.9749768007051829</v>
      </c>
      <c r="L69">
        <f t="shared" si="13"/>
        <v>39.636732882068486</v>
      </c>
    </row>
    <row r="70" spans="5:12" x14ac:dyDescent="0.25">
      <c r="E70">
        <f t="shared" si="12"/>
        <v>-10.164799999999985</v>
      </c>
      <c r="F70">
        <v>165.74350000000001</v>
      </c>
      <c r="G70">
        <v>66.921019999999999</v>
      </c>
      <c r="H70">
        <f t="shared" si="11"/>
        <v>-66.921019999999999</v>
      </c>
      <c r="J70">
        <f t="shared" si="8"/>
        <v>0.89389965964022522</v>
      </c>
      <c r="K70">
        <f t="shared" si="9"/>
        <v>7.1770849668198116</v>
      </c>
      <c r="L70">
        <f t="shared" si="13"/>
        <v>51.216677805565723</v>
      </c>
    </row>
    <row r="71" spans="5:12" x14ac:dyDescent="0.25">
      <c r="E71">
        <f t="shared" si="12"/>
        <v>175.9083</v>
      </c>
      <c r="F71">
        <v>175.9083</v>
      </c>
      <c r="G71">
        <v>79.571020000000004</v>
      </c>
      <c r="H71">
        <f t="shared" si="11"/>
        <v>-79.571020000000004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2DEB-204D-4896-9528-A5B23F40532E}">
  <dimension ref="A2:Z27"/>
  <sheetViews>
    <sheetView workbookViewId="0">
      <selection activeCell="W27" sqref="W27"/>
    </sheetView>
  </sheetViews>
  <sheetFormatPr defaultRowHeight="15" x14ac:dyDescent="0.25"/>
  <sheetData>
    <row r="2" spans="1:10" x14ac:dyDescent="0.25">
      <c r="A2" t="s">
        <v>11</v>
      </c>
      <c r="I2" t="s">
        <v>11</v>
      </c>
    </row>
    <row r="3" spans="1:10" x14ac:dyDescent="0.25">
      <c r="A3">
        <v>-32.161700000000003</v>
      </c>
      <c r="B3">
        <v>113.361</v>
      </c>
      <c r="I3">
        <v>-32.161700000000003</v>
      </c>
      <c r="J3">
        <v>113.361</v>
      </c>
    </row>
    <row r="4" spans="1:10" x14ac:dyDescent="0.25">
      <c r="A4">
        <v>-43.491700000000002</v>
      </c>
      <c r="B4">
        <v>105.941</v>
      </c>
      <c r="I4">
        <v>-43.491700000000002</v>
      </c>
      <c r="J4">
        <v>105.941</v>
      </c>
    </row>
    <row r="5" spans="1:10" x14ac:dyDescent="0.25">
      <c r="A5">
        <v>-61.09</v>
      </c>
      <c r="B5">
        <v>92.885000000000005</v>
      </c>
      <c r="I5">
        <v>-61.09</v>
      </c>
      <c r="J5">
        <v>92.885000000000005</v>
      </c>
    </row>
    <row r="6" spans="1:10" x14ac:dyDescent="0.25">
      <c r="A6">
        <v>-78.291700000000006</v>
      </c>
      <c r="B6">
        <v>78.730999999999995</v>
      </c>
      <c r="I6">
        <v>-78.291700000000006</v>
      </c>
      <c r="J6">
        <v>78.730999999999995</v>
      </c>
    </row>
    <row r="7" spans="1:10" x14ac:dyDescent="0.25">
      <c r="A7">
        <v>-93.05</v>
      </c>
      <c r="B7">
        <v>65.340999999999994</v>
      </c>
      <c r="I7">
        <v>-93.05</v>
      </c>
      <c r="J7">
        <v>65.340999999999994</v>
      </c>
    </row>
    <row r="8" spans="1:10" x14ac:dyDescent="0.25">
      <c r="A8">
        <v>-107.77200000000001</v>
      </c>
      <c r="B8">
        <v>50.5794</v>
      </c>
      <c r="I8">
        <v>-107.77200000000001</v>
      </c>
      <c r="J8">
        <v>50.5794</v>
      </c>
    </row>
    <row r="10" spans="1:10" x14ac:dyDescent="0.25">
      <c r="A10" t="s">
        <v>12</v>
      </c>
      <c r="I10" t="s">
        <v>12</v>
      </c>
    </row>
    <row r="11" spans="1:10" x14ac:dyDescent="0.25">
      <c r="A11">
        <v>-9.6030300000000004</v>
      </c>
      <c r="B11">
        <v>0.87781299999999995</v>
      </c>
      <c r="I11">
        <v>-9.60304</v>
      </c>
      <c r="J11">
        <v>0.87781500000000001</v>
      </c>
    </row>
    <row r="12" spans="1:10" x14ac:dyDescent="0.25">
      <c r="A12">
        <v>3.9394</v>
      </c>
      <c r="B12">
        <v>0.71173299999999995</v>
      </c>
      <c r="I12">
        <v>3.9394</v>
      </c>
      <c r="J12">
        <v>0.71173200000000003</v>
      </c>
    </row>
    <row r="13" spans="1:10" x14ac:dyDescent="0.25">
      <c r="A13">
        <v>25.828499999999998</v>
      </c>
      <c r="B13">
        <v>1.72411</v>
      </c>
      <c r="I13">
        <v>25.828499999999998</v>
      </c>
      <c r="J13">
        <v>1.72411</v>
      </c>
    </row>
    <row r="14" spans="1:10" x14ac:dyDescent="0.25">
      <c r="A14">
        <v>48.001300000000001</v>
      </c>
      <c r="B14">
        <v>3.8688699999999998</v>
      </c>
      <c r="I14">
        <v>48.001300000000001</v>
      </c>
      <c r="J14">
        <v>3.8688600000000002</v>
      </c>
    </row>
    <row r="15" spans="1:10" x14ac:dyDescent="0.25">
      <c r="A15">
        <v>67.720299999999995</v>
      </c>
      <c r="B15">
        <v>6.7433199999999998</v>
      </c>
      <c r="I15">
        <v>67.720299999999995</v>
      </c>
      <c r="J15">
        <v>6.7433199999999998</v>
      </c>
    </row>
    <row r="16" spans="1:10" x14ac:dyDescent="0.25">
      <c r="A16">
        <v>88.174300000000002</v>
      </c>
      <c r="B16">
        <v>10.776400000000001</v>
      </c>
      <c r="I16">
        <v>88.174400000000006</v>
      </c>
      <c r="J16">
        <v>10.776400000000001</v>
      </c>
    </row>
    <row r="18" spans="1:26" x14ac:dyDescent="0.25">
      <c r="A18" t="s">
        <v>13</v>
      </c>
      <c r="B18">
        <v>0.74441400000000002</v>
      </c>
      <c r="C18" t="s">
        <v>14</v>
      </c>
      <c r="D18" t="s">
        <v>15</v>
      </c>
      <c r="E18" t="s">
        <v>16</v>
      </c>
      <c r="F18" t="s">
        <v>17</v>
      </c>
      <c r="G18">
        <v>-2.12948E-3</v>
      </c>
      <c r="I18" t="s">
        <v>13</v>
      </c>
      <c r="J18">
        <v>0.74441500000000005</v>
      </c>
      <c r="K18" t="s">
        <v>14</v>
      </c>
      <c r="L18" t="s">
        <v>18</v>
      </c>
      <c r="M18" t="s">
        <v>19</v>
      </c>
      <c r="N18" t="s">
        <v>17</v>
      </c>
      <c r="O18">
        <v>-2.12934E-3</v>
      </c>
    </row>
    <row r="20" spans="1:26" x14ac:dyDescent="0.25">
      <c r="I20" t="s">
        <v>20</v>
      </c>
      <c r="J20">
        <v>0.74441400000000002</v>
      </c>
    </row>
    <row r="21" spans="1:26" x14ac:dyDescent="0.25">
      <c r="I21" t="s">
        <v>21</v>
      </c>
      <c r="J21">
        <v>2.12948E-3</v>
      </c>
    </row>
    <row r="22" spans="1:26" x14ac:dyDescent="0.25">
      <c r="I22" t="s">
        <v>22</v>
      </c>
      <c r="J22">
        <v>1.3513900000000001E-3</v>
      </c>
    </row>
    <row r="23" spans="1:26" x14ac:dyDescent="0.25">
      <c r="I23" t="s">
        <v>23</v>
      </c>
      <c r="J23" s="4">
        <v>-9.851920000000001E-7</v>
      </c>
      <c r="V23">
        <f>V24/PI()*180</f>
        <v>181.35106508271963</v>
      </c>
    </row>
    <row r="24" spans="1:26" x14ac:dyDescent="0.25">
      <c r="S24">
        <v>-14.76</v>
      </c>
      <c r="T24">
        <v>1.1399999999999999</v>
      </c>
      <c r="U24">
        <f>T24-S24</f>
        <v>15.9</v>
      </c>
      <c r="V24">
        <f>ATAN2(U24,U25)+ PI()</f>
        <v>3.1651731876919804</v>
      </c>
      <c r="W24">
        <v>3.0892499999999998</v>
      </c>
      <c r="X24">
        <f>W24/PI()*180</f>
        <v>177.00098686078957</v>
      </c>
      <c r="Y24">
        <v>0</v>
      </c>
      <c r="Z24">
        <v>0</v>
      </c>
    </row>
    <row r="25" spans="1:26" x14ac:dyDescent="0.25">
      <c r="S25">
        <v>0</v>
      </c>
      <c r="T25">
        <v>0.375</v>
      </c>
      <c r="U25">
        <f>T25-S25</f>
        <v>0.375</v>
      </c>
    </row>
    <row r="27" spans="1:26" x14ac:dyDescent="0.25">
      <c r="S27">
        <v>0</v>
      </c>
      <c r="T27">
        <v>0</v>
      </c>
      <c r="W27">
        <v>3.30016</v>
      </c>
      <c r="X27">
        <f>W27/PI()*180</f>
        <v>189.08523971789373</v>
      </c>
      <c r="Y27">
        <v>14.6785</v>
      </c>
      <c r="Z27">
        <v>1.9679500000000001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C247-01E8-4A84-8B86-0BD29F8CC493}">
  <dimension ref="F9:J18"/>
  <sheetViews>
    <sheetView workbookViewId="0">
      <selection activeCell="H17" sqref="H17"/>
    </sheetView>
  </sheetViews>
  <sheetFormatPr defaultRowHeight="15" x14ac:dyDescent="0.25"/>
  <cols>
    <col min="6" max="6" width="15.5703125" bestFit="1" customWidth="1"/>
  </cols>
  <sheetData>
    <row r="9" spans="6:10" x14ac:dyDescent="0.25">
      <c r="G9">
        <v>0.05</v>
      </c>
      <c r="I9">
        <v>0.1</v>
      </c>
    </row>
    <row r="10" spans="6:10" x14ac:dyDescent="0.25">
      <c r="F10" t="s">
        <v>24</v>
      </c>
      <c r="G10">
        <v>1000</v>
      </c>
      <c r="H10">
        <f t="shared" ref="H10:H17" si="0">G10/G$18</f>
        <v>500</v>
      </c>
      <c r="I10">
        <v>750</v>
      </c>
      <c r="J10">
        <f t="shared" ref="J10:J16" si="1">I10/I$18</f>
        <v>75</v>
      </c>
    </row>
    <row r="11" spans="6:10" x14ac:dyDescent="0.25">
      <c r="F11" t="s">
        <v>25</v>
      </c>
      <c r="G11">
        <v>250</v>
      </c>
      <c r="H11">
        <f t="shared" si="0"/>
        <v>125</v>
      </c>
      <c r="I11">
        <v>1200</v>
      </c>
      <c r="J11">
        <f t="shared" si="1"/>
        <v>120</v>
      </c>
    </row>
    <row r="12" spans="6:10" x14ac:dyDescent="0.25">
      <c r="F12" t="s">
        <v>26</v>
      </c>
      <c r="G12">
        <v>5</v>
      </c>
      <c r="H12">
        <f t="shared" si="0"/>
        <v>2.5</v>
      </c>
      <c r="I12">
        <v>10</v>
      </c>
      <c r="J12">
        <f t="shared" si="1"/>
        <v>1</v>
      </c>
    </row>
    <row r="13" spans="6:10" x14ac:dyDescent="0.25">
      <c r="F13" t="s">
        <v>27</v>
      </c>
      <c r="G13">
        <v>0</v>
      </c>
      <c r="H13">
        <f t="shared" si="0"/>
        <v>0</v>
      </c>
      <c r="I13">
        <v>0</v>
      </c>
      <c r="J13">
        <f t="shared" si="1"/>
        <v>0</v>
      </c>
    </row>
    <row r="14" spans="6:10" x14ac:dyDescent="0.25">
      <c r="F14" t="s">
        <v>28</v>
      </c>
      <c r="G14">
        <v>2</v>
      </c>
      <c r="H14">
        <f t="shared" si="0"/>
        <v>1</v>
      </c>
      <c r="I14">
        <v>25</v>
      </c>
      <c r="J14">
        <f t="shared" si="1"/>
        <v>2.5</v>
      </c>
    </row>
    <row r="15" spans="6:10" x14ac:dyDescent="0.25">
      <c r="F15" t="s">
        <v>29</v>
      </c>
      <c r="G15">
        <v>2</v>
      </c>
      <c r="H15">
        <f t="shared" si="0"/>
        <v>1</v>
      </c>
      <c r="I15">
        <v>0</v>
      </c>
      <c r="J15">
        <f t="shared" si="1"/>
        <v>0</v>
      </c>
    </row>
    <row r="16" spans="6:10" x14ac:dyDescent="0.25">
      <c r="F16" t="s">
        <v>30</v>
      </c>
      <c r="G16">
        <v>3</v>
      </c>
      <c r="H16">
        <f t="shared" si="0"/>
        <v>1.5</v>
      </c>
      <c r="I16">
        <v>10</v>
      </c>
      <c r="J16">
        <f t="shared" si="1"/>
        <v>1</v>
      </c>
    </row>
    <row r="17" spans="6:10" x14ac:dyDescent="0.25">
      <c r="F17" t="s">
        <v>31</v>
      </c>
      <c r="G17">
        <v>250000</v>
      </c>
      <c r="H17">
        <f t="shared" si="0"/>
        <v>125000</v>
      </c>
      <c r="I17">
        <v>7500</v>
      </c>
      <c r="J17">
        <f>I17/I$18</f>
        <v>750</v>
      </c>
    </row>
    <row r="18" spans="6:10" x14ac:dyDescent="0.25">
      <c r="G18">
        <v>2</v>
      </c>
      <c r="I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tknight</dc:creator>
  <cp:lastModifiedBy>tknight</cp:lastModifiedBy>
  <dcterms:created xsi:type="dcterms:W3CDTF">2017-09-29T15:29:56Z</dcterms:created>
  <dcterms:modified xsi:type="dcterms:W3CDTF">2017-10-10T19:43:23Z</dcterms:modified>
</cp:coreProperties>
</file>