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449" documentId="8_{78C34441-216D-4C2D-AAA3-718125ADDEA7}" xr6:coauthVersionLast="47" xr6:coauthVersionMax="47" xr10:uidLastSave="{C18B81A1-5C18-439E-995C-6D475BAE9E94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35" i="457" l="1"/>
  <c r="Y134" i="457"/>
  <c r="Y131" i="457"/>
  <c r="Y130" i="457"/>
  <c r="Y129" i="457"/>
  <c r="Y128" i="457"/>
  <c r="Y127" i="457"/>
  <c r="Y68" i="457"/>
  <c r="Y69" i="457"/>
  <c r="Y19" i="457"/>
  <c r="Y20" i="457"/>
  <c r="Y21" i="457"/>
  <c r="Y22" i="457"/>
  <c r="Y23" i="457"/>
  <c r="Y25" i="457"/>
  <c r="Y26" i="457"/>
  <c r="Y27" i="457"/>
  <c r="Y28" i="457"/>
  <c r="Y29" i="457"/>
  <c r="Y30" i="457"/>
  <c r="Y31" i="457"/>
  <c r="Y32" i="457"/>
  <c r="X69" i="457"/>
  <c r="X68" i="457"/>
  <c r="X32" i="457"/>
  <c r="X31" i="457"/>
  <c r="X30" i="457"/>
  <c r="X29" i="457"/>
  <c r="X28" i="457"/>
  <c r="X27" i="457"/>
  <c r="X26" i="457"/>
  <c r="X25" i="457"/>
  <c r="X23" i="457"/>
  <c r="X22" i="457"/>
  <c r="X21" i="457"/>
  <c r="X20" i="457"/>
  <c r="X19" i="457"/>
  <c r="F472" i="88" l="1"/>
  <c r="F479" i="88"/>
  <c r="F477" i="88"/>
  <c r="F486" i="88"/>
  <c r="W69" i="457"/>
  <c r="W68" i="457"/>
  <c r="W32" i="457"/>
  <c r="W31" i="457"/>
  <c r="W30" i="457"/>
  <c r="W29" i="457"/>
  <c r="W28" i="457"/>
  <c r="W27" i="457"/>
  <c r="W26" i="457"/>
  <c r="W25" i="457"/>
  <c r="W23" i="457"/>
  <c r="W22" i="457"/>
  <c r="W21" i="457"/>
  <c r="W20" i="457"/>
  <c r="W19" i="457"/>
  <c r="F480" i="88"/>
  <c r="F481" i="88"/>
  <c r="V69" i="457"/>
  <c r="V68" i="457"/>
  <c r="V134" i="457" s="1"/>
  <c r="V32" i="457"/>
  <c r="V31" i="457"/>
  <c r="V30" i="457"/>
  <c r="V29" i="457"/>
  <c r="V28" i="457"/>
  <c r="V27" i="457"/>
  <c r="V26" i="457"/>
  <c r="V25" i="457"/>
  <c r="V23" i="457"/>
  <c r="V22" i="457"/>
  <c r="V21" i="457"/>
  <c r="V20" i="457"/>
  <c r="V19" i="457"/>
  <c r="F413" i="88"/>
  <c r="U69" i="457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X134" i="457"/>
  <c r="W134" i="457"/>
  <c r="U134" i="457"/>
  <c r="T134" i="457"/>
  <c r="S134" i="457"/>
  <c r="Q134" i="457"/>
  <c r="P134" i="457"/>
  <c r="O134" i="457"/>
  <c r="N134" i="457"/>
  <c r="M134" i="457"/>
  <c r="L134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G106" i="457"/>
  <c r="AB104" i="457"/>
  <c r="AA104" i="457"/>
  <c r="Z104" i="457"/>
  <c r="K99" i="457"/>
  <c r="AB97" i="457"/>
  <c r="AA97" i="457"/>
  <c r="Z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Y109" i="457" s="1"/>
  <c r="X86" i="457"/>
  <c r="X109" i="457" s="1"/>
  <c r="W86" i="457"/>
  <c r="W109" i="457" s="1"/>
  <c r="V86" i="457"/>
  <c r="V109" i="457" s="1"/>
  <c r="U86" i="457"/>
  <c r="U109" i="457" s="1"/>
  <c r="T86" i="457"/>
  <c r="T109" i="457" s="1"/>
  <c r="S86" i="457"/>
  <c r="S109" i="457" s="1"/>
  <c r="R86" i="457"/>
  <c r="R109" i="457" s="1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Y104" i="457" s="1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Y17" i="457"/>
  <c r="Y97" i="457" s="1"/>
  <c r="X17" i="457"/>
  <c r="X97" i="457" s="1"/>
  <c r="W17" i="457"/>
  <c r="W97" i="457" s="1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X109" i="456" s="1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4" authorId="1" shapeId="0" xr:uid="{C14956A8-D874-4209-80B5-8E4024D4D635}">
      <text>
        <r>
          <rPr>
            <b/>
            <sz val="9"/>
            <color indexed="81"/>
            <rFont val="Tahoma"/>
            <family val="2"/>
          </rPr>
          <t>UP38 declared commercial at 1650h no load yet due to PALECO's conducted parallel activity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AA61900-7ECB-471E-956E-BA9AA6C9A20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E059D95-B8B3-4D8F-9D72-18D568F676A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65C4FF09-176C-4662-8980-3BF80C8E2CB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9DE5F68-A47E-4BBE-8799-59C7A87354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B0A67E50-B439-4736-8C52-0834524424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3FCF2D9B-AACD-49FF-A0DF-1223228189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C4CC5A7A-EF62-4C65-97F4-D5414027CD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485" authorId="0" shapeId="0" xr:uid="{FA79B5B5-ADA6-4462-B79C-DDA79F740A47}">
      <text>
        <r>
          <rPr>
            <b/>
            <sz val="9"/>
            <color indexed="81"/>
            <rFont val="Tahoma"/>
            <family val="2"/>
          </rPr>
          <t>1610H na ng Dec. 10, 2025 nairadyo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925" authorId="0" shapeId="0" xr:uid="{AC06BA70-A580-4FB6-B54D-E84DD7AD78A5}">
      <text>
        <r>
          <rPr>
            <b/>
            <sz val="9"/>
            <color indexed="81"/>
            <rFont val="Tahoma"/>
            <family val="2"/>
          </rPr>
          <t xml:space="preserve">1610H na ng Dec. 10, 2025 nairadyo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<sst xmlns="http://schemas.openxmlformats.org/spreadsheetml/2006/main" count="19921" uniqueCount="1814">
  <si>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</si>
  <si>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</si>
  <si>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</si>
  <si>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</si>
  <si>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</si>
  <si>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</si>
  <si>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</si>
  <si>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</si>
  <si>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</si>
  <si>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</si>
  <si>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</si>
  <si>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</si>
  <si>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</si>
  <si>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</si>
  <si>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</si>
  <si>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</si>
  <si>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</si>
  <si>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</si>
  <si>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</si>
  <si>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</si>
  <si>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</si>
  <si>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</si>
  <si>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</si>
  <si>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</si>
  <si>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</si>
  <si>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</si>
  <si>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</si>
  <si>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</si>
  <si>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</si>
  <si>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</si>
  <si>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</si>
  <si>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</si>
  <si>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</si>
  <si>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</si>
  <si>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</si>
  <si>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</si>
  <si>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</si>
  <si>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</si>
  <si>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</si>
  <si>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</si>
  <si>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</si>
  <si>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</si>
  <si>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</si>
  <si>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</si>
  <si>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</si>
  <si>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</si>
  <si>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</si>
  <si>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</si>
  <si>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</si>
  <si>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</si>
  <si>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</si>
  <si>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</si>
  <si>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</si>
  <si>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</si>
  <si>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</si>
  <si>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</si>
  <si>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</si>
  <si>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</si>
  <si>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</si>
  <si>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</si>
  <si>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</si>
  <si>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</si>
  <si>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</si>
  <si>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</si>
  <si>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</si>
  <si>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</si>
  <si>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</si>
  <si>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</si>
  <si>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</si>
  <si>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</si>
  <si>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</si>
  <si>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</si>
  <si>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</si>
  <si>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</si>
  <si>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</si>
  <si>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</si>
  <si>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</si>
  <si>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</si>
  <si>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</si>
  <si>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</si>
  <si>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</si>
  <si>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</si>
  <si>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</si>
  <si>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</si>
  <si>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</si>
  <si>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</si>
  <si>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</si>
  <si>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</si>
  <si>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</si>
  <si>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</si>
  <si>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</si>
  <si>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</si>
  <si>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</si>
  <si>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</si>
  <si>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</si>
  <si>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</si>
  <si>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</si>
  <si>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</si>
  <si>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</si>
  <si>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</si>
  <si>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</si>
  <si>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</si>
  <si>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</si>
  <si>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</si>
  <si>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</si>
  <si>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</si>
  <si>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</si>
  <si>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</si>
  <si>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</si>
  <si>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</si>
  <si>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</si>
  <si>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</si>
  <si>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</si>
  <si>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</si>
  <si>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</si>
  <si>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</si>
  <si>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</si>
  <si>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</si>
  <si>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</si>
  <si>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</si>
  <si>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</si>
  <si>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</si>
  <si>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</si>
  <si>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</si>
  <si>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</si>
  <si>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</si>
  <si>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</si>
  <si>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</si>
  <si>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</si>
  <si>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</si>
  <si>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</si>
  <si>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</si>
  <si>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</si>
  <si>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</si>
  <si>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</si>
  <si>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</si>
  <si>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</si>
  <si>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</si>
  <si>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</si>
  <si>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</si>
  <si>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</si>
  <si>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</si>
  <si>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</si>
  <si>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</si>
  <si>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</si>
  <si>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</si>
  <si>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</si>
  <si>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</si>
  <si>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</si>
  <si>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</si>
  <si>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</si>
  <si>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</si>
  <si>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</si>
  <si>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</si>
  <si>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</si>
  <si>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</si>
  <si>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</si>
  <si>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</si>
  <si>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</si>
  <si>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</si>
  <si>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</si>
  <si>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</si>
  <si>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</si>
  <si>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</si>
  <si>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</si>
  <si>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</si>
  <si>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</si>
  <si>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</si>
  <si>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</si>
  <si>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</si>
  <si>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</si>
  <si>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</si>
  <si>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</si>
  <si>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</si>
  <si>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</si>
  <si>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</si>
  <si>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</si>
  <si>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</si>
  <si>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</si>
  <si>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</si>
  <si>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</si>
  <si>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</si>
  <si>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</si>
  <si>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</si>
  <si>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</si>
  <si>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</si>
  <si>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</si>
  <si>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</si>
  <si>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</si>
  <si>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</si>
  <si>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</si>
  <si>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</si>
  <si>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</si>
  <si>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</si>
  <si>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</si>
  <si>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</si>
  <si>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</si>
  <si>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</si>
  <si>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</si>
  <si>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</si>
  <si>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</si>
  <si>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</si>
  <si>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</si>
  <si>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</si>
  <si>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</si>
  <si>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</si>
  <si>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</si>
  <si>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</si>
  <si>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</si>
  <si>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</si>
  <si>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</si>
  <si>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</si>
  <si>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</si>
  <si>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</si>
  <si>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</si>
  <si>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</si>
  <si>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</si>
  <si>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</si>
  <si>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</si>
  <si>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</si>
  <si>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</si>
  <si>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</si>
  <si>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</si>
  <si>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</si>
  <si>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</si>
  <si>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</si>
  <si>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</si>
  <si>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</si>
  <si>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</si>
  <si>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</si>
  <si>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</si>
  <si>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</si>
  <si>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</si>
  <si>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</si>
  <si>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</si>
  <si>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</si>
  <si>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</si>
  <si>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</si>
  <si>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</si>
  <si>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</si>
  <si>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</si>
  <si>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</si>
  <si>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</si>
  <si>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</si>
  <si>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</si>
  <si>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</si>
  <si>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</si>
  <si>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</si>
  <si>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</si>
  <si>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</si>
  <si>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</si>
  <si>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</si>
  <si>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</si>
  <si>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</si>
  <si>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</si>
  <si>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</si>
  <si>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</si>
  <si>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</si>
  <si>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</si>
  <si>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</si>
  <si>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</si>
  <si>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</si>
  <si>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</si>
  <si>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</si>
  <si>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</si>
  <si>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</si>
  <si>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</si>
  <si>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</si>
  <si>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</si>
  <si>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</si>
  <si>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</si>
  <si>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</si>
  <si>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</si>
  <si>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</si>
  <si>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</si>
  <si>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</si>
  <si>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</si>
  <si>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</si>
  <si>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</si>
  <si>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</si>
  <si>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</si>
  <si>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</si>
  <si>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</si>
  <si>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</si>
  <si>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</si>
  <si>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</si>
  <si>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</si>
  <si>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</si>
  <si>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</si>
  <si>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</si>
  <si>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</si>
  <si>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</si>
  <si>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</si>
  <si>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</si>
  <si>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</si>
  <si>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</si>
  <si>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</si>
  <si>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</si>
  <si>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</si>
  <si>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</si>
  <si>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</si>
  <si>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</si>
  <si>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</si>
  <si>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</si>
  <si>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</si>
  <si>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</si>
  <si>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</si>
  <si>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</si>
  <si>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</si>
  <si>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</si>
  <si>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</si>
  <si>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</si>
  <si>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</si>
  <si>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</si>
  <si>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</si>
  <si>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</si>
  <si>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</si>
  <si>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</si>
  <si>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</si>
  <si>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</si>
  <si>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</si>
  <si>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</si>
  <si>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</si>
  <si>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</si>
  <si>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</si>
  <si>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</si>
  <si>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</si>
  <si>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</si>
  <si>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</si>
  <si>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</si>
  <si>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</si>
  <si>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</si>
  <si>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</si>
  <si>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</si>
  <si>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</si>
  <si>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</si>
  <si>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</si>
  <si>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</si>
  <si>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</si>
  <si>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</si>
  <si>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</si>
  <si>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</si>
  <si>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</si>
  <si>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</si>
  <si>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</si>
  <si>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</si>
  <si>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</si>
  <si>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</si>
  <si>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</si>
  <si>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</si>
  <si>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</si>
  <si>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</si>
  <si>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</si>
  <si>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</si>
  <si>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</si>
  <si>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</si>
  <si>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</si>
  <si>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</si>
  <si>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</si>
  <si>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</si>
  <si>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</si>
  <si>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</si>
  <si>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</si>
  <si>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</si>
  <si>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</si>
  <si>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</si>
  <si>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</si>
  <si>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</si>
  <si>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</si>
  <si>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</si>
  <si>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</si>
  <si>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</si>
  <si>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</si>
  <si>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</si>
  <si>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</si>
  <si>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</si>
  <si>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</si>
  <si>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</si>
  <si>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</si>
  <si>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</si>
  <si>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</si>
  <si>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</si>
  <si>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</si>
  <si>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</si>
  <si>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</si>
  <si>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</si>
  <si>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</si>
  <si>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</si>
  <si>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</si>
  <si>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</si>
  <si>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</si>
  <si>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</si>
  <si>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</si>
  <si>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</si>
  <si>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</si>
  <si>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</si>
  <si>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</si>
  <si>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</si>
  <si>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</si>
  <si>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</si>
  <si>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</si>
  <si>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</si>
  <si>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</si>
  <si>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</si>
  <si>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</si>
  <si>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</si>
  <si>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</si>
  <si>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</si>
  <si>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</si>
  <si>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</si>
  <si>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</si>
  <si>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</si>
  <si>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</si>
  <si>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</si>
  <si>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</si>
  <si>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</si>
  <si>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</si>
  <si>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</si>
  <si>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</si>
  <si>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</si>
  <si>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</si>
  <si>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</si>
  <si>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</si>
  <si>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</si>
  <si>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</si>
  <si>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</si>
  <si>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</si>
  <si>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</si>
  <si>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</si>
  <si>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</si>
  <si>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</si>
  <si>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</si>
  <si>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</si>
  <si>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</si>
  <si>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</si>
  <si>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</si>
  <si>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</si>
  <si>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</si>
  <si>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</si>
  <si>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</si>
  <si>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</si>
  <si>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</si>
  <si>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</si>
  <si>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</si>
  <si>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</si>
  <si>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</si>
  <si>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</si>
  <si>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</si>
  <si>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</si>
  <si>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</si>
  <si>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</si>
  <si>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</si>
  <si>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</si>
  <si>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</si>
  <si>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</si>
  <si>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</si>
  <si>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</si>
  <si>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</si>
  <si>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</si>
  <si>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</si>
  <si>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</si>
  <si>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</si>
  <si>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</si>
  <si>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</si>
  <si>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</si>
  <si>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</si>
  <si>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</si>
  <si>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</si>
  <si>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</si>
  <si>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</si>
  <si>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</si>
  <si>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</si>
  <si>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</si>
  <si>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</si>
  <si>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</si>
  <si>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</si>
  <si>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</si>
  <si>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</si>
  <si>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</si>
  <si>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</si>
  <si>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</si>
  <si>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</si>
  <si>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</si>
  <si>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</si>
  <si>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</si>
  <si>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</si>
  <si>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</si>
  <si>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</si>
  <si>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</si>
  <si>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</si>
  <si>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</si>
  <si>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</si>
  <si>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</si>
  <si>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</si>
  <si>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</si>
  <si>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</si>
  <si>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</si>
  <si>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</si>
  <si>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</si>
  <si>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</si>
  <si>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</si>
  <si>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</si>
  <si>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</si>
  <si>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</si>
  <si>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</si>
  <si>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</si>
  <si>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</si>
  <si>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</si>
  <si>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</si>
  <si>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</si>
  <si>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</si>
  <si>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</si>
  <si>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</si>
  <si>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</si>
  <si>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</si>
  <si>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</si>
  <si>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</si>
  <si>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</si>
  <si>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</si>
  <si>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</si>
  <si>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</si>
  <si>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</si>
  <si>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</si>
  <si>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</si>
  <si>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</si>
  <si>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</si>
  <si>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</si>
  <si>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</si>
  <si>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</si>
  <si>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</si>
  <si>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</si>
  <si>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</si>
  <si>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</si>
  <si>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</si>
  <si>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</si>
  <si>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</si>
  <si>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</si>
  <si>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</si>
  <si>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</si>
  <si>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</si>
  <si>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</si>
  <si>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</si>
  <si>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</si>
  <si>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</si>
  <si>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</si>
  <si>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</si>
  <si>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</si>
  <si>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</si>
  <si>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</si>
  <si>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</si>
  <si>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</si>
  <si>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</si>
  <si>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</si>
  <si>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</si>
  <si>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</si>
  <si>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</si>
  <si>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</si>
  <si>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</si>
  <si>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</si>
  <si>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</si>
  <si>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</si>
  <si>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</si>
  <si>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</si>
  <si>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</si>
  <si>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</si>
  <si>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</si>
  <si>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</si>
  <si>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</si>
  <si>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</si>
  <si>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</si>
  <si>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</si>
  <si>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</si>
  <si>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</si>
  <si>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</si>
  <si>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</si>
  <si>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</si>
  <si>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</si>
  <si>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</si>
  <si>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</si>
  <si>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</si>
  <si>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</si>
  <si>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</si>
  <si>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</si>
  <si>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</si>
  <si>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</si>
  <si>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</si>
  <si>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</si>
  <si>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</si>
  <si>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</si>
  <si>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</si>
  <si>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</si>
  <si>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</si>
  <si>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</si>
  <si>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</si>
  <si>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</si>
  <si>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</si>
  <si>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</si>
  <si>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</si>
  <si>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</si>
  <si>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</si>
  <si>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</si>
  <si>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</si>
  <si>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</si>
  <si>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</si>
  <si>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</si>
  <si>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</si>
  <si>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</si>
  <si>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</si>
  <si>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</si>
  <si>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</si>
  <si>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</si>
  <si>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</si>
  <si>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</si>
  <si>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</si>
  <si>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</si>
  <si>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</si>
  <si>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</si>
  <si>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</si>
  <si>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</si>
  <si>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</si>
  <si>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</si>
  <si>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</si>
  <si>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</si>
  <si>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</si>
  <si>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</si>
  <si>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</si>
  <si>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</si>
  <si>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</si>
  <si>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</si>
  <si>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</si>
  <si>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</si>
  <si>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</si>
  <si>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</si>
  <si>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</si>
  <si>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</si>
  <si>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</si>
  <si>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</si>
  <si>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</si>
  <si>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</si>
  <si>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</si>
  <si>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</si>
  <si>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</si>
  <si>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</si>
  <si>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</si>
  <si>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</si>
  <si>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</si>
  <si>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</si>
  <si>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</si>
  <si>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</si>
  <si>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</si>
  <si>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</si>
  <si>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</si>
  <si>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</si>
  <si>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</si>
  <si>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</si>
  <si>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</si>
  <si>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</si>
  <si>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</si>
  <si>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</si>
  <si>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</si>
  <si>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</si>
  <si>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</si>
  <si>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</si>
  <si>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</si>
  <si>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</si>
  <si>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</si>
  <si>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</si>
  <si>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</si>
  <si>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</si>
  <si>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</si>
  <si>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</si>
  <si>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</si>
  <si>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</si>
  <si>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</si>
  <si>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</si>
  <si>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</si>
  <si>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</si>
  <si>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</si>
  <si>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</si>
  <si>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</si>
  <si>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</si>
  <si>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</si>
  <si>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</si>
  <si>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</si>
  <si>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</si>
  <si>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</si>
  <si>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</si>
  <si>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</si>
  <si>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</si>
  <si>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</si>
  <si>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</si>
  <si>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</si>
  <si>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</si>
  <si>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</si>
  <si>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</si>
  <si>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</si>
  <si>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</si>
  <si>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</si>
  <si>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</si>
  <si>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</si>
  <si>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</si>
  <si>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</si>
  <si>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</si>
  <si>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</si>
  <si>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</si>
  <si>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</si>
  <si>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</si>
  <si>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</si>
  <si>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</si>
  <si>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</si>
  <si>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</si>
  <si>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</si>
  <si>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</si>
  <si>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</si>
  <si>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</si>
  <si>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</si>
  <si>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</si>
  <si>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</si>
  <si>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</si>
  <si>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</si>
  <si>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</si>
  <si>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</si>
  <si>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</si>
  <si>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</si>
  <si>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</si>
  <si>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</si>
  <si>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</si>
  <si>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</si>
  <si>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</si>
  <si>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</si>
  <si>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</si>
  <si>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</si>
  <si>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</si>
  <si>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</si>
  <si>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</si>
  <si>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</si>
  <si>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</si>
  <si>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</si>
  <si>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</si>
  <si>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</si>
  <si>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</si>
  <si>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</si>
  <si>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</si>
  <si>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</si>
  <si>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</si>
  <si>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</si>
  <si>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</si>
  <si>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</si>
  <si>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</si>
  <si>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</si>
  <si>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</si>
  <si>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</si>
  <si>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</si>
  <si>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</si>
  <si>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</si>
  <si>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</si>
  <si>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</si>
  <si>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</si>
  <si>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</si>
  <si>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</si>
  <si>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</si>
  <si>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</si>
  <si>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</si>
  <si>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</si>
  <si>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</si>
  <si>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</si>
  <si>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</si>
  <si>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</si>
  <si>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</si>
  <si>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</si>
  <si>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</si>
  <si>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</si>
  <si>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</si>
  <si>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</si>
  <si>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</si>
  <si>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</si>
  <si>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</si>
  <si>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</si>
  <si>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</si>
  <si>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</si>
  <si>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</si>
  <si>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</si>
  <si>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</si>
  <si>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</si>
  <si>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</si>
  <si>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</si>
  <si>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</si>
  <si>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</si>
  <si>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</si>
  <si>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</si>
  <si>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</si>
  <si>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</si>
  <si>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</si>
  <si>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</si>
  <si>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</si>
  <si>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</si>
  <si>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</si>
  <si>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</si>
  <si>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</si>
  <si>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</si>
  <si>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</si>
  <si>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</si>
  <si>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</si>
  <si>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</si>
  <si>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</si>
  <si>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</si>
  <si>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</si>
  <si>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</si>
  <si>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</si>
  <si>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</si>
  <si>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</si>
  <si>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</si>
  <si>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</si>
  <si>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</si>
  <si>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</si>
  <si>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</si>
  <si>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</si>
  <si>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</si>
  <si>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</si>
  <si>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</si>
  <si>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</si>
  <si>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</si>
  <si>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</si>
  <si>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</si>
  <si>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</si>
  <si>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</si>
  <si>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</si>
  <si>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</si>
  <si>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</si>
  <si>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</si>
  <si>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</si>
  <si>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</si>
  <si>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</si>
  <si>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</si>
  <si>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</si>
  <si>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</si>
  <si>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</si>
  <si>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</si>
  <si>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</si>
  <si>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</si>
  <si>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</si>
  <si>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</si>
  <si>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</si>
  <si>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</si>
  <si>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</si>
  <si>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</si>
  <si>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</si>
  <si>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</si>
  <si>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</si>
  <si>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</si>
  <si>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</si>
  <si>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</si>
  <si>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</si>
  <si>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</si>
  <si>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</si>
  <si>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</si>
  <si>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</si>
  <si>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</si>
  <si>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</si>
  <si>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</si>
  <si>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</si>
  <si>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</si>
  <si>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</si>
  <si>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</si>
  <si>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</si>
  <si>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</si>
  <si>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</si>
  <si>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</si>
  <si>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</si>
  <si>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</si>
  <si>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</si>
  <si>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</si>
  <si>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</si>
  <si>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</si>
  <si>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</si>
  <si>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</si>
  <si>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</si>
  <si>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</si>
  <si>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</si>
  <si>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</si>
  <si>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</si>
  <si>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</si>
  <si>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</si>
  <si>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</si>
  <si>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</si>
  <si>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</si>
  <si>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</si>
  <si>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</si>
  <si>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</si>
  <si>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</si>
  <si>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</si>
  <si>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</si>
  <si>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</si>
  <si>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</si>
  <si>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</si>
  <si>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</si>
  <si>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</si>
  <si>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</si>
  <si>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</si>
  <si>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</si>
  <si>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</si>
  <si>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</si>
  <si>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</si>
  <si>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</si>
  <si>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</si>
  <si>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</si>
  <si>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</si>
  <si>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</si>
  <si>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</si>
  <si>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</si>
  <si>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</si>
  <si>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</si>
  <si>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</si>
  <si>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</si>
  <si>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</si>
  <si>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</si>
  <si>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</si>
  <si>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</si>
  <si>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</si>
  <si>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</si>
  <si>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</si>
  <si>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</si>
  <si>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</si>
  <si>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</si>
  <si>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</si>
  <si>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</si>
  <si>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</si>
  <si>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</si>
  <si>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</si>
  <si>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</si>
  <si>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</si>
  <si>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</si>
  <si>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</si>
  <si>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</si>
  <si>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</si>
  <si>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</si>
  <si>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</si>
  <si>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</si>
  <si>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</si>
  <si>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</si>
  <si>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</si>
  <si>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</si>
  <si>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</si>
  <si>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</si>
  <si>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</si>
  <si>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</si>
  <si>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</si>
  <si>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</si>
  <si>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</si>
  <si>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</si>
  <si>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</si>
  <si>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</si>
  <si>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</si>
  <si>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</si>
  <si>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</si>
  <si>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</si>
  <si>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</si>
  <si>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</si>
  <si>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</si>
  <si>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</si>
  <si>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</si>
  <si>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</si>
  <si>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</si>
  <si>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</si>
  <si>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</si>
  <si>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</si>
  <si>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</si>
  <si>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</si>
  <si>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</si>
  <si>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</si>
  <si>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</si>
  <si>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</si>
  <si>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</si>
  <si>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</si>
  <si>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</si>
  <si>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</si>
  <si>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</si>
  <si>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</si>
  <si>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</si>
  <si>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</si>
  <si>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</si>
  <si>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</si>
  <si>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</si>
  <si>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</si>
  <si>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</si>
  <si>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</si>
  <si>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</si>
  <si>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</si>
  <si>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</si>
  <si>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</si>
  <si>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</si>
  <si>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</si>
  <si>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</si>
  <si>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</si>
  <si>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</si>
  <si>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</si>
  <si>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</si>
  <si>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</si>
  <si>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</si>
  <si>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</si>
  <si>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</si>
  <si>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</si>
  <si>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</si>
  <si>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</si>
  <si>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</si>
  <si>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</si>
  <si>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</si>
  <si>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</si>
  <si>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</si>
  <si>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</si>
  <si>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</si>
  <si>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</si>
  <si>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</si>
  <si>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</si>
  <si>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</si>
  <si>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</si>
  <si>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</si>
  <si>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</si>
  <si>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</si>
  <si>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</si>
  <si>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</si>
  <si>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</si>
  <si>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</si>
  <si>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</si>
  <si>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</si>
  <si>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</si>
  <si>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</si>
  <si>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</si>
  <si>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</si>
  <si>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</si>
  <si>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</si>
  <si>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</si>
  <si>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</si>
  <si>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</si>
  <si>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</si>
  <si>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</si>
  <si>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</si>
  <si>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</si>
  <si>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</si>
  <si>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</si>
  <si>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</si>
  <si>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</si>
  <si>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</si>
  <si>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</si>
  <si>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</si>
  <si>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</si>
  <si>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</si>
  <si>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</si>
  <si>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</si>
  <si>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</si>
  <si>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</si>
  <si>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</si>
  <si>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</si>
  <si>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</si>
  <si>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</si>
  <si>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</si>
  <si>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</si>
  <si>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</si>
  <si>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</si>
  <si>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</si>
  <si>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</si>
  <si>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</si>
  <si>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</si>
  <si>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</si>
  <si>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</si>
  <si>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</si>
  <si>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</si>
  <si>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</si>
  <si>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</si>
  <si>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</si>
  <si>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</si>
  <si>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</si>
  <si>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</si>
  <si>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</si>
  <si>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</si>
  <si>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</si>
  <si>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</si>
  <si>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</si>
  <si>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</si>
  <si>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</si>
  <si>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</si>
  <si>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</si>
  <si>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</si>
  <si>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</si>
  <si>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</si>
  <si>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</si>
  <si>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</si>
  <si>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</si>
  <si>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</si>
  <si>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</si>
  <si>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</si>
  <si>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</si>
  <si>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</si>
  <si>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</si>
  <si>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</si>
  <si>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</si>
  <si>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</si>
  <si>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</si>
  <si>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</si>
  <si>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</si>
  <si>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</si>
  <si>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</si>
  <si>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</si>
  <si>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</si>
  <si>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</si>
  <si>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</si>
  <si>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</si>
  <si>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</si>
  <si>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</si>
  <si>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</si>
  <si>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</si>
  <si>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</si>
  <si>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</si>
  <si>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</si>
  <si>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</si>
  <si>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</si>
  <si>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</si>
  <si>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</si>
  <si>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</si>
  <si>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</si>
  <si>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</si>
  <si>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</si>
  <si>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</si>
  <si>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</si>
  <si>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</si>
  <si>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</si>
  <si>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</si>
  <si>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</si>
  <si>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</si>
  <si>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</si>
  <si>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</si>
  <si>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</si>
  <si>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</si>
  <si>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</si>
  <si>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</si>
  <si>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</si>
  <si>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</si>
  <si>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</si>
  <si>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</si>
  <si>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</si>
  <si>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</si>
  <si>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</si>
  <si>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</si>
  <si>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</si>
  <si>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</si>
  <si>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</si>
  <si>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</si>
  <si>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</si>
  <si>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</si>
  <si>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</si>
  <si>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</si>
  <si>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</si>
  <si>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</si>
  <si>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</si>
  <si>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</si>
  <si>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</si>
  <si>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</si>
  <si>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</si>
  <si>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</si>
  <si>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</si>
  <si>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</si>
  <si>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</si>
  <si>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</si>
  <si>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</si>
  <si>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</si>
  <si>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</si>
  <si>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</si>
  <si>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</si>
  <si>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</si>
  <si>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</si>
  <si>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</si>
  <si>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</si>
  <si>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</si>
  <si>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</si>
  <si>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</si>
  <si>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</si>
  <si>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</si>
  <si>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</si>
  <si>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</si>
  <si>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</si>
  <si>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</si>
  <si>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</si>
  <si>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</si>
  <si>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</si>
  <si>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</si>
  <si>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</si>
  <si>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</si>
  <si>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</si>
  <si>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</si>
  <si>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</si>
  <si>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</si>
  <si>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</si>
  <si>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</si>
  <si>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</si>
  <si>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</si>
  <si>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</si>
  <si>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</si>
  <si>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</si>
  <si>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</si>
  <si>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</si>
  <si>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</si>
  <si>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</si>
  <si>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</si>
  <si>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</si>
  <si>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</si>
  <si>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</si>
  <si>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</si>
  <si>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</si>
  <si>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</si>
  <si>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</si>
  <si>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</si>
  <si>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</si>
  <si>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</si>
  <si>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</si>
  <si>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</si>
  <si>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</si>
  <si>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</si>
  <si>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</si>
  <si>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</si>
  <si>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</si>
  <si>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</si>
  <si>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</si>
  <si>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</si>
  <si>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</si>
  <si>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</si>
  <si>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</si>
  <si>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</si>
  <si>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</si>
  <si>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</si>
  <si>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</si>
  <si>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</si>
  <si>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</si>
  <si>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</si>
  <si>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</si>
  <si>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</si>
  <si>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</si>
  <si>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</si>
  <si>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</si>
  <si>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</si>
  <si>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</si>
  <si>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</si>
  <si>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</si>
  <si>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</si>
  <si>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</si>
  <si>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</si>
  <si>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</si>
  <si>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</si>
  <si>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</si>
  <si>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</si>
  <si>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</si>
  <si>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</si>
  <si>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</si>
  <si>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</si>
  <si>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</si>
  <si>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</si>
  <si>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</si>
  <si>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</si>
  <si>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</si>
  <si>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</si>
  <si>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</si>
  <si>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</si>
  <si>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</si>
  <si>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</si>
  <si>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</si>
  <si>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</si>
  <si>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</si>
  <si>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</si>
  <si>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</si>
  <si>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</si>
  <si>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</si>
  <si>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</si>
  <si>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</si>
  <si>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</si>
  <si>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</si>
  <si>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</si>
  <si>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</si>
  <si>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</si>
  <si>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</si>
  <si>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</si>
  <si>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</si>
  <si>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</si>
  <si>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</si>
  <si>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</si>
  <si>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</si>
  <si>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</si>
  <si>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</si>
  <si>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</si>
  <si>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</si>
  <si>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</si>
  <si>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</si>
  <si>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</si>
  <si>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</si>
  <si>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</si>
  <si>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</si>
  <si>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</si>
  <si>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</si>
  <si>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</si>
  <si>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</si>
  <si>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</si>
  <si>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</si>
  <si>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</si>
  <si>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</si>
  <si>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</si>
  <si>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</si>
  <si>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</si>
  <si>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</si>
  <si>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</si>
  <si>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</si>
  <si>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</si>
  <si>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</si>
  <si>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</si>
  <si>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</si>
  <si>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</si>
  <si>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</si>
  <si>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</si>
  <si>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</si>
  <si>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</si>
  <si>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</si>
  <si>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</si>
  <si>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</si>
  <si>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</si>
  <si>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</si>
  <si>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</si>
  <si>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</si>
  <si>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</si>
  <si>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</si>
  <si>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</si>
  <si>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</si>
  <si>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</si>
  <si>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</si>
  <si>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</si>
  <si>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</si>
  <si>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</si>
  <si>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</si>
  <si>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</si>
  <si>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</si>
  <si>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</si>
  <si>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</si>
  <si>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</si>
  <si>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</si>
  <si>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</si>
  <si>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</si>
  <si>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</si>
  <si>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</si>
  <si>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</si>
  <si>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</si>
  <si>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</si>
  <si>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</si>
  <si>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</si>
  <si>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</si>
  <si>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</si>
  <si>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</si>
  <si>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</si>
  <si>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</si>
  <si>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</si>
  <si>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</si>
  <si>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</si>
  <si>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</si>
  <si>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</si>
  <si>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</si>
  <si>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</si>
  <si>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</si>
  <si>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</si>
  <si>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</si>
  <si>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</si>
  <si>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</si>
  <si>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</si>
  <si>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</si>
  <si>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</si>
  <si>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</si>
  <si>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</si>
  <si>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</si>
  <si>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</si>
  <si>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</si>
  <si>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</si>
  <si>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</si>
  <si>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</si>
  <si>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</si>
  <si>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</si>
  <si>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</si>
  <si>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</si>
  <si>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</si>
  <si>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</si>
  <si>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</si>
  <si>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</si>
  <si>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</si>
  <si>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</si>
  <si>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</si>
  <si>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</si>
  <si>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</si>
  <si>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</si>
  <si>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</si>
  <si>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</si>
  <si>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</si>
  <si>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</si>
  <si>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</si>
  <si>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</si>
  <si>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</si>
  <si>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</si>
  <si>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</si>
  <si>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</si>
  <si>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</si>
  <si>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</si>
  <si>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</si>
  <si>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</si>
  <si>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</si>
  <si>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</si>
  <si>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</si>
  <si>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</si>
  <si>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</si>
  <si>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</si>
  <si>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</si>
  <si>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</si>
  <si>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</si>
  <si>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</si>
  <si>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</si>
  <si>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</si>
  <si>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</si>
  <si>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</si>
  <si>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</si>
  <si>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</si>
  <si>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</si>
  <si>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</si>
  <si>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</si>
  <si>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</si>
  <si>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</si>
  <si>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</si>
  <si>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</si>
  <si>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</si>
  <si>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</si>
  <si>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</si>
  <si>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</si>
  <si>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</si>
  <si>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</si>
  <si>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</si>
  <si>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</si>
  <si>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</si>
  <si>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</si>
  <si>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</si>
  <si>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</si>
  <si>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</si>
  <si>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</si>
  <si>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</si>
  <si>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</si>
  <si>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</si>
  <si>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</si>
  <si>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</si>
  <si>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</si>
  <si>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</si>
  <si>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</si>
  <si>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</si>
  <si>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</si>
  <si>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</si>
  <si>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</si>
  <si>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</si>
  <si>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</si>
  <si>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</si>
  <si>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</si>
  <si>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</si>
  <si>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</si>
  <si>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</si>
  <si>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</si>
  <si>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</si>
  <si>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</si>
  <si>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</si>
  <si>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</si>
  <si>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</si>
  <si>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</si>
  <si>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</si>
  <si>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</si>
  <si>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</si>
  <si>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</si>
  <si>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</si>
  <si>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</si>
  <si>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</si>
  <si>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</si>
  <si>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</si>
  <si>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</si>
  <si>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</si>
  <si>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</si>
  <si>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</si>
  <si>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</si>
  <si>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</si>
  <si>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</si>
  <si>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</si>
  <si>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</si>
  <si>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</si>
  <si>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</si>
  <si>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</si>
  <si>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</si>
  <si>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</si>
  <si>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</si>
  <si>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</si>
  <si>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</si>
  <si>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</si>
  <si>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</si>
  <si>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</si>
  <si>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</si>
  <si>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</si>
  <si>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</si>
  <si>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</si>
  <si>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</si>
  <si>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</si>
  <si>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</si>
  <si>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</si>
  <si>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</si>
  <si>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</si>
  <si>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</si>
  <si>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</si>
  <si>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</si>
  <si>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</si>
  <si>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</si>
  <si>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</si>
  <si>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</si>
  <si>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</si>
  <si>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</si>
  <si>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</si>
  <si>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</si>
  <si>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</si>
  <si>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</si>
  <si>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</si>
  <si>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</si>
  <si>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</si>
  <si>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</si>
  <si>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</si>
  <si>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</si>
  <si>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</si>
  <si>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</si>
  <si>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</si>
  <si>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</si>
  <si>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</si>
  <si>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</si>
  <si>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</si>
  <si>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</si>
  <si>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</si>
  <si>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</si>
  <si>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</si>
  <si>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</si>
  <si>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</si>
  <si>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</si>
  <si>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</si>
  <si>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</si>
  <si>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</si>
  <si>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</si>
  <si>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</si>
  <si>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</si>
  <si>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</si>
  <si>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</si>
  <si>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</si>
  <si>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</si>
  <si>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</si>
  <si>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</si>
  <si>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</si>
  <si>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</si>
  <si>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</si>
  <si>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</si>
  <si>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</si>
  <si>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</si>
  <si>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</si>
  <si>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</si>
  <si>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</si>
  <si>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</si>
  <si>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</si>
  <si>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</si>
  <si>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</si>
  <si>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</si>
  <si>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</si>
  <si>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</si>
  <si>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</si>
  <si>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</si>
  <si>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</si>
  <si>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</si>
  <si>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</si>
  <si>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</si>
  <si>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</si>
  <si>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</si>
  <si>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</si>
  <si>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</si>
  <si>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</si>
  <si>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</si>
  <si>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</si>
  <si>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</si>
  <si>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</si>
  <si>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</si>
  <si>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</si>
  <si>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</si>
  <si>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</si>
  <si>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</si>
  <si>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</si>
  <si>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</si>
  <si>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</si>
  <si>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</si>
  <si>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</si>
  <si>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</si>
  <si>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</si>
  <si>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</si>
  <si>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</si>
  <si>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</si>
  <si>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</si>
  <si>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</si>
  <si>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</si>
  <si>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</si>
  <si>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</si>
  <si>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</si>
  <si>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</si>
  <si>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</si>
  <si>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</si>
  <si>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</si>
  <si>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</si>
  <si>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</si>
  <si>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</si>
  <si>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</si>
  <si>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</si>
  <si>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</si>
  <si>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</si>
  <si>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</si>
  <si>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</si>
  <si>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</si>
  <si>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</si>
  <si>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</si>
  <si>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</si>
  <si>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</si>
  <si>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</si>
  <si>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</si>
  <si>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</si>
  <si>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</si>
  <si>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</si>
  <si>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</si>
  <si>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</si>
  <si>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</si>
  <si>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</si>
  <si>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</si>
  <si>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</si>
  <si>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</si>
  <si>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</si>
  <si>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</si>
  <si>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</si>
  <si>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</si>
  <si>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</si>
  <si>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</si>
  <si>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</si>
  <si>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</si>
  <si>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</si>
  <si>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</si>
  <si>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</si>
  <si>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</si>
  <si>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</si>
  <si>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</si>
  <si>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</si>
  <si>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</si>
  <si>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</si>
  <si>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</si>
  <si>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</si>
  <si>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</si>
  <si>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</si>
  <si>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</si>
  <si>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</si>
  <si>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</si>
  <si>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</si>
  <si>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</si>
  <si>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</si>
  <si>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</si>
  <si>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</si>
  <si>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</si>
  <si>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</si>
  <si>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</si>
  <si>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</si>
  <si>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</si>
  <si>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</si>
  <si>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</si>
  <si>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</si>
  <si>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</si>
  <si>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</si>
  <si>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</si>
  <si>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</si>
  <si>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</si>
  <si>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</si>
  <si>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</si>
  <si>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</si>
  <si>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</si>
  <si>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</si>
  <si>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</si>
  <si>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</si>
  <si>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</si>
  <si>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</si>
  <si>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</si>
  <si>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</si>
  <si>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</si>
  <si>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</si>
  <si>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</si>
  <si>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</si>
  <si>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</si>
  <si>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</si>
  <si>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</si>
  <si>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</si>
  <si>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</si>
  <si>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</si>
  <si>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</si>
  <si>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</si>
  <si>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</si>
  <si>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</si>
  <si>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</si>
  <si>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</si>
  <si>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</si>
  <si>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</si>
  <si>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</si>
  <si>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</si>
  <si>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</si>
  <si>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</si>
  <si>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</si>
  <si>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</si>
  <si>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</si>
  <si>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</si>
  <si>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</si>
  <si>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</si>
  <si>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</si>
  <si>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</si>
  <si>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</si>
  <si>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</si>
  <si>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</si>
  <si>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</si>
  <si>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</si>
  <si>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</si>
  <si>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</si>
  <si>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</si>
  <si>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</si>
  <si>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</si>
  <si>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</si>
  <si>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</si>
  <si>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</si>
  <si>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</si>
  <si>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</si>
  <si>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</si>
  <si>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</si>
  <si>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</si>
  <si>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</si>
  <si>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</si>
  <si>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</si>
  <si>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</si>
  <si>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</si>
  <si>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</si>
  <si>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</si>
  <si>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</si>
  <si>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</si>
  <si>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</si>
  <si>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</si>
  <si>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</si>
  <si>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</si>
  <si>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</si>
  <si>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</si>
  <si>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</si>
  <si>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</si>
  <si>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</si>
  <si>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</si>
  <si>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</si>
  <si>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</si>
  <si>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</si>
  <si>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</si>
  <si>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</si>
  <si>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</si>
  <si>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</si>
  <si>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</si>
  <si>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</si>
  <si>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</si>
  <si>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</si>
  <si>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</si>
  <si>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</si>
  <si>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</si>
  <si>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</si>
  <si>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</si>
  <si>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</si>
  <si>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</si>
  <si>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</si>
  <si>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</si>
  <si>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</si>
  <si>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</si>
  <si>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</si>
  <si>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</si>
  <si>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</si>
  <si>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</si>
  <si>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</si>
  <si>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</si>
  <si>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</si>
  <si>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</si>
  <si>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</si>
  <si>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</si>
  <si>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</si>
  <si>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</si>
  <si>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</si>
  <si>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</si>
  <si>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</si>
  <si>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</si>
  <si>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</si>
  <si>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</si>
  <si>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</si>
  <si>
    <t>1555H</t>
  </si>
  <si>
    <t>$V$85 10</t>
  </si>
  <si>
    <t>1800H</t>
  </si>
  <si>
    <t>$X$84 9</t>
  </si>
  <si>
    <t>Failed to start</t>
  </si>
  <si>
    <t>Undervoltage</t>
  </si>
  <si>
    <t>1639H</t>
  </si>
  <si>
    <t>$W$58 10</t>
  </si>
  <si>
    <t>1648H</t>
  </si>
  <si>
    <t>$W$60 10</t>
  </si>
  <si>
    <t>$W$85 10</t>
  </si>
  <si>
    <t>$X$57 10</t>
  </si>
  <si>
    <t>$X$56 10</t>
  </si>
  <si>
    <t>$X$61 10</t>
  </si>
  <si>
    <t>1711H</t>
  </si>
  <si>
    <t>$X$85 10</t>
  </si>
  <si>
    <t>Undervoltage / Declared commercial at 1650h, no load yet due to PALECO's conducted parallel activity</t>
  </si>
  <si>
    <t>Declared commercial at 1650h, no load yet due to PALECO's conducted parallel activity</t>
  </si>
  <si>
    <t>$Y$70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</si>
</sst>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63.365000000000016</c:v>
                </c:pt>
                <c:pt idx="17">
                  <c:v>60.632000000000019</c:v>
                </c:pt>
                <c:pt idx="18">
                  <c:v>62.389000000000031</c:v>
                </c:pt>
                <c:pt idx="19">
                  <c:v>62.889000000000031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</c:v>
                </c:pt>
                <c:pt idx="17">
                  <c:v>0.92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47" Type="http://schemas.microsoft.com/office/2019/04/relationships/namedSheetView" Target="../namedSheetViews/namedSheetView1.xm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45" Type="http://schemas.openxmlformats.org/officeDocument/2006/relationships/vmlDrawing" Target="../drawings/vmlDrawing13.v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Relationship Id="rId46" Type="http://schemas.openxmlformats.org/officeDocument/2006/relationships/comments" Target="../comments13.xml"/><Relationship Id="rId20" Type="http://schemas.openxmlformats.org/officeDocument/2006/relationships/hyperlink" Target="5" TargetMode="External"/><Relationship Id="rId41" Type="http://schemas.openxmlformats.org/officeDocument/2006/relationships/hyperlink" Target="10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60.05</v>
      </c>
      <c r="S12" s="252" cm="1">
        <f t="array" aca="1" ref="S12" ca="1">INDIRECT("'"&amp;$A12&amp;"'!"&amp; "V" &amp; $B12)</f>
        <v>60.04</v>
      </c>
      <c r="T12" s="252" cm="1">
        <f t="array" aca="1" ref="T12" ca="1">INDIRECT("'"&amp;$A12&amp;"'!"&amp; "W" &amp; $B12)</f>
        <v>60.11</v>
      </c>
      <c r="U12" s="252" cm="1">
        <f t="array" aca="1" ref="U12" ca="1">INDIRECT("'"&amp;$A12&amp;"'!"&amp; "X" &amp; $B12)</f>
        <v>60.05</v>
      </c>
      <c r="V12" s="252" cm="1">
        <f t="array" aca="1" ref="V12" ca="1">INDIRECT("'"&amp;$A12&amp;"'!"&amp; "Y" &amp; $B12)</f>
        <v>60.12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64.285000000000011</v>
      </c>
      <c r="T44" s="252" cm="1">
        <f t="array" aca="1" ref="T44" ca="1">INDIRECT("'"&amp;$A44&amp;"'!"&amp; "W" &amp; $B44)</f>
        <v>61.552000000000021</v>
      </c>
      <c r="U44" s="252" cm="1">
        <f t="array" aca="1" ref="U44" ca="1">INDIRECT("'"&amp;$A44&amp;"'!"&amp; "X" &amp; $B44)</f>
        <v>62.389000000000031</v>
      </c>
      <c r="V44" s="252" cm="1">
        <f t="array" aca="1" ref="V44" ca="1">INDIRECT("'"&amp;$A44&amp;"'!"&amp; "Y" &amp; $B44)</f>
        <v>62.889000000000031</v>
      </c>
      <c r="W44" s="252" cm="1">
        <f t="array" aca="1" ref="W44" ca="1">INDIRECT("'"&amp;$A44&amp;"'!"&amp; "Z" &amp; $B44)</f>
        <v>0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X84" sqref="X84:AC8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 t="s">
        <v>4</v>
      </c>
      <c r="Y84" s="273" t="s">
        <v>4</v>
      </c>
      <c r="Z84" s="273" t="s">
        <v>4</v>
      </c>
      <c r="AA84" s="273" t="s">
        <v>4</v>
      </c>
      <c r="AB84" s="273" t="s">
        <v>4</v>
      </c>
      <c r="AC84" s="273" t="s">
        <v>4</v>
      </c>
      <c r="AD84" s="27"/>
      <c r="AE84" s="27"/>
      <c r="AF84" s="10">
        <f>COUNTIF(F84:AC84,$AF$11)</f>
        <v>6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1</v>
      </c>
      <c r="Y135" s="516">
        <f t="shared" ref="Y135:Z135" si="103">1*(2-COUNTIF(Y84:Y85,"=CMS"))</f>
        <v>1</v>
      </c>
      <c r="Z135" s="516">
        <f t="shared" si="103"/>
        <v>1</v>
      </c>
      <c r="AA135" s="516">
        <f t="shared" ref="AA135:AB135" si="104">1*(2-COUNTIF(AA84:AA85,"=CMS"))</f>
        <v>1</v>
      </c>
      <c r="AB135" s="516">
        <f t="shared" si="104"/>
        <v>1</v>
      </c>
      <c r="AC135" s="516">
        <f t="shared" ref="AC135" si="105">1*(2-COUNTIF(AC84:AC85,"=CMS"))</f>
        <v>1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Z56:AA64 I20:N22 G56:Y65 G19:G23 G25:G27 I85:AC85 H26:K26 M25:N26 I23:K23 M23:N23 H27:N27 G28:N32 G43:AC46 G13:AC16 G49:AC49 I19:AC19 O20:AC32 G68:AC70 G84:AC84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43:AC46 G13:AC16 G49:AC49 G68:AC70 G84:AC85">
    <cfRule type="cellIs" dxfId="1467" priority="183" operator="lessThanOrEqual">
      <formula>0</formula>
    </cfRule>
  </conditionalFormatting>
  <conditionalFormatting sqref="G24:N24 I25:K25 I20:N22 G52:AC65 G19:G23 G25:G27 H26:K26 M25:N26 I23:K23 M23:N23 H27:N27 G28:N32 G43:AC46 G13:AC16 G49:AC49 I19:AC19 O20:AC32 G68:AC70 G84:AC85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S113" activePane="bottomRight" state="frozen"/>
      <selection pane="topRight" activeCell="F1" sqref="F1"/>
      <selection pane="bottomLeft" activeCell="A12" sqref="A12"/>
      <selection pane="bottomRight" activeCell="Y127" sqref="Y127:Y13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>
        <v>6.7</v>
      </c>
      <c r="W15" s="275">
        <v>6.5</v>
      </c>
      <c r="X15" s="275">
        <v>6.8</v>
      </c>
      <c r="Y15" s="275">
        <v>6.8</v>
      </c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16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6.5</v>
      </c>
      <c r="X16" s="275">
        <v>6.8</v>
      </c>
      <c r="Y16" s="275">
        <v>6.8</v>
      </c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>
        <f>12.845/13</f>
        <v>0.98807692307692307</v>
      </c>
      <c r="W19" s="275">
        <f>12.822/13</f>
        <v>0.98630769230769222</v>
      </c>
      <c r="X19" s="275">
        <f>12.799/13</f>
        <v>0.98453846153846147</v>
      </c>
      <c r="Y19" s="275">
        <f>12.799/13</f>
        <v>0.98453846153846147</v>
      </c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>
        <f t="shared" ref="V20:V23" si="3">12.845/13</f>
        <v>0.98807692307692307</v>
      </c>
      <c r="W20" s="275">
        <f t="shared" ref="W20:W23" si="4">12.822/13</f>
        <v>0.98630769230769222</v>
      </c>
      <c r="X20" s="275">
        <f t="shared" ref="X20:X23" si="5">12.799/13</f>
        <v>0.98453846153846147</v>
      </c>
      <c r="Y20" s="275">
        <f>12.799/13</f>
        <v>0.98453846153846147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>
        <f t="shared" si="3"/>
        <v>0.98807692307692307</v>
      </c>
      <c r="W21" s="275">
        <f t="shared" si="4"/>
        <v>0.98630769230769222</v>
      </c>
      <c r="X21" s="275">
        <f t="shared" si="5"/>
        <v>0.98453846153846147</v>
      </c>
      <c r="Y21" s="275">
        <f>12.799/13</f>
        <v>0.98453846153846147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>
        <f t="shared" si="3"/>
        <v>0.98807692307692307</v>
      </c>
      <c r="W22" s="275">
        <f t="shared" si="4"/>
        <v>0.98630769230769222</v>
      </c>
      <c r="X22" s="275">
        <f t="shared" si="5"/>
        <v>0.98453846153846147</v>
      </c>
      <c r="Y22" s="275">
        <f>12.799/13</f>
        <v>0.98453846153846147</v>
      </c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>
        <f t="shared" si="3"/>
        <v>0.98807692307692307</v>
      </c>
      <c r="W23" s="275">
        <f t="shared" si="4"/>
        <v>0.98630769230769222</v>
      </c>
      <c r="X23" s="275">
        <f t="shared" si="5"/>
        <v>0.98453846153846147</v>
      </c>
      <c r="Y23" s="275">
        <f>12.799/13</f>
        <v>0.98453846153846147</v>
      </c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6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7">12.843/13</f>
        <v>0.9879230769230769</v>
      </c>
      <c r="U25" s="275">
        <f t="shared" ref="U25:U32" si="8">12.827/13</f>
        <v>0.98669230769230765</v>
      </c>
      <c r="V25" s="275">
        <f t="shared" ref="V25:V32" si="9">12.845/13</f>
        <v>0.98807692307692307</v>
      </c>
      <c r="W25" s="275">
        <f t="shared" ref="W25:W32" si="10">12.822/13</f>
        <v>0.98630769230769222</v>
      </c>
      <c r="X25" s="275">
        <f t="shared" ref="X25:X32" si="11">12.799/13</f>
        <v>0.98453846153846147</v>
      </c>
      <c r="Y25" s="275">
        <f>12.799/13</f>
        <v>0.98453846153846147</v>
      </c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6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7"/>
        <v>0.9879230769230769</v>
      </c>
      <c r="U26" s="275">
        <f t="shared" si="8"/>
        <v>0.98669230769230765</v>
      </c>
      <c r="V26" s="275">
        <f t="shared" si="9"/>
        <v>0.98807692307692307</v>
      </c>
      <c r="W26" s="275">
        <f t="shared" si="10"/>
        <v>0.98630769230769222</v>
      </c>
      <c r="X26" s="275">
        <f t="shared" si="11"/>
        <v>0.98453846153846147</v>
      </c>
      <c r="Y26" s="275">
        <f>12.799/13</f>
        <v>0.98453846153846147</v>
      </c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7"/>
        <v>0.9879230769230769</v>
      </c>
      <c r="U27" s="275">
        <f t="shared" si="8"/>
        <v>0.98669230769230765</v>
      </c>
      <c r="V27" s="275">
        <f t="shared" si="9"/>
        <v>0.98807692307692307</v>
      </c>
      <c r="W27" s="275">
        <f t="shared" si="10"/>
        <v>0.98630769230769222</v>
      </c>
      <c r="X27" s="275">
        <f t="shared" si="11"/>
        <v>0.98453846153846147</v>
      </c>
      <c r="Y27" s="275">
        <f>12.799/13</f>
        <v>0.98453846153846147</v>
      </c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7"/>
        <v>0.9879230769230769</v>
      </c>
      <c r="U28" s="275">
        <f t="shared" si="8"/>
        <v>0.98669230769230765</v>
      </c>
      <c r="V28" s="275">
        <f t="shared" si="9"/>
        <v>0.98807692307692307</v>
      </c>
      <c r="W28" s="275">
        <f t="shared" si="10"/>
        <v>0.98630769230769222</v>
      </c>
      <c r="X28" s="275">
        <f t="shared" si="11"/>
        <v>0.98453846153846147</v>
      </c>
      <c r="Y28" s="275">
        <f>12.799/13</f>
        <v>0.98453846153846147</v>
      </c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7"/>
        <v>0.9879230769230769</v>
      </c>
      <c r="U29" s="275">
        <f t="shared" si="8"/>
        <v>0.98669230769230765</v>
      </c>
      <c r="V29" s="275">
        <f t="shared" si="9"/>
        <v>0.98807692307692307</v>
      </c>
      <c r="W29" s="275">
        <f t="shared" si="10"/>
        <v>0.98630769230769222</v>
      </c>
      <c r="X29" s="275">
        <f t="shared" si="11"/>
        <v>0.98453846153846147</v>
      </c>
      <c r="Y29" s="275">
        <f>12.799/13</f>
        <v>0.98453846153846147</v>
      </c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7"/>
        <v>0.9879230769230769</v>
      </c>
      <c r="U30" s="275">
        <f t="shared" si="8"/>
        <v>0.98669230769230765</v>
      </c>
      <c r="V30" s="275">
        <f t="shared" si="9"/>
        <v>0.98807692307692307</v>
      </c>
      <c r="W30" s="275">
        <f t="shared" si="10"/>
        <v>0.98630769230769222</v>
      </c>
      <c r="X30" s="275">
        <f t="shared" si="11"/>
        <v>0.98453846153846147</v>
      </c>
      <c r="Y30" s="275">
        <f>12.799/13</f>
        <v>0.98453846153846147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7"/>
        <v>0.9879230769230769</v>
      </c>
      <c r="U31" s="275">
        <f t="shared" si="8"/>
        <v>0.98669230769230765</v>
      </c>
      <c r="V31" s="275">
        <f t="shared" si="9"/>
        <v>0.98807692307692307</v>
      </c>
      <c r="W31" s="275">
        <f t="shared" si="10"/>
        <v>0.98630769230769222</v>
      </c>
      <c r="X31" s="275">
        <f t="shared" si="11"/>
        <v>0.98453846153846147</v>
      </c>
      <c r="Y31" s="275">
        <f>12.799/13</f>
        <v>0.98453846153846147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7"/>
        <v>0.9879230769230769</v>
      </c>
      <c r="U32" s="275">
        <f t="shared" si="8"/>
        <v>0.98669230769230765</v>
      </c>
      <c r="V32" s="275">
        <f t="shared" si="9"/>
        <v>0.98807692307692307</v>
      </c>
      <c r="W32" s="275">
        <f t="shared" si="10"/>
        <v>0.98630769230769222</v>
      </c>
      <c r="X32" s="275">
        <f t="shared" si="11"/>
        <v>0.98453846153846147</v>
      </c>
      <c r="Y32" s="275">
        <f>12.799/13</f>
        <v>0.98453846153846147</v>
      </c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2">SUM(C19:C32)</f>
        <v>14</v>
      </c>
      <c r="D33" s="16">
        <f t="shared" si="12"/>
        <v>0</v>
      </c>
      <c r="E33" s="16">
        <f t="shared" si="12"/>
        <v>0</v>
      </c>
      <c r="F33" s="16">
        <f t="shared" si="12"/>
        <v>0.95699999999999996</v>
      </c>
      <c r="G33" s="16">
        <f t="shared" si="12"/>
        <v>0</v>
      </c>
      <c r="H33" s="16">
        <f t="shared" si="12"/>
        <v>4.4269999999999996</v>
      </c>
      <c r="I33" s="16">
        <f t="shared" si="12"/>
        <v>1.9359999999999999</v>
      </c>
      <c r="J33" s="16">
        <f t="shared" si="12"/>
        <v>1.4410000000000001</v>
      </c>
      <c r="K33" s="16">
        <f t="shared" si="12"/>
        <v>2.141</v>
      </c>
      <c r="L33" s="16">
        <f t="shared" si="12"/>
        <v>0</v>
      </c>
      <c r="M33" s="16">
        <f t="shared" si="12"/>
        <v>0</v>
      </c>
      <c r="N33" s="16">
        <f t="shared" si="12"/>
        <v>3.9340000000000002</v>
      </c>
      <c r="O33" s="16">
        <f t="shared" si="12"/>
        <v>12.737</v>
      </c>
      <c r="P33" s="16">
        <f t="shared" si="12"/>
        <v>12.866</v>
      </c>
      <c r="Q33" s="16">
        <f t="shared" si="12"/>
        <v>12.845000000000001</v>
      </c>
      <c r="R33" s="16">
        <f t="shared" si="12"/>
        <v>12.856999999999999</v>
      </c>
      <c r="S33" s="16">
        <f t="shared" si="12"/>
        <v>12.821999999999999</v>
      </c>
      <c r="T33" s="16">
        <f t="shared" si="12"/>
        <v>12.842999999999998</v>
      </c>
      <c r="U33" s="16">
        <f t="shared" si="12"/>
        <v>12.826999999999996</v>
      </c>
      <c r="V33" s="16">
        <f t="shared" si="12"/>
        <v>12.844999999999999</v>
      </c>
      <c r="W33" s="16">
        <f t="shared" si="12"/>
        <v>12.821999999999999</v>
      </c>
      <c r="X33" s="16">
        <f t="shared" si="12"/>
        <v>12.798999999999999</v>
      </c>
      <c r="Y33" s="16">
        <f t="shared" si="12"/>
        <v>12.798999999999999</v>
      </c>
      <c r="Z33" s="16">
        <f t="shared" si="12"/>
        <v>0</v>
      </c>
      <c r="AA33" s="16">
        <f t="shared" si="12"/>
        <v>0</v>
      </c>
      <c r="AB33" s="16">
        <f t="shared" si="12"/>
        <v>0</v>
      </c>
      <c r="AC33" s="16">
        <f t="shared" si="12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12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>
        <v>3.5</v>
      </c>
      <c r="W45" s="273">
        <v>3</v>
      </c>
      <c r="X45" s="273">
        <v>5.5</v>
      </c>
      <c r="Y45" s="346">
        <v>5.5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3">SUM(C43:C46)</f>
        <v>26.6</v>
      </c>
      <c r="D47" s="16">
        <f t="shared" si="13"/>
        <v>0</v>
      </c>
      <c r="E47" s="16">
        <f t="shared" si="13"/>
        <v>0</v>
      </c>
      <c r="F47" s="16">
        <f t="shared" si="13"/>
        <v>11</v>
      </c>
      <c r="G47" s="16">
        <f t="shared" si="13"/>
        <v>10.6</v>
      </c>
      <c r="H47" s="16">
        <f t="shared" si="13"/>
        <v>10.8</v>
      </c>
      <c r="I47" s="16">
        <f t="shared" si="13"/>
        <v>11</v>
      </c>
      <c r="J47" s="16">
        <f t="shared" si="13"/>
        <v>10.8</v>
      </c>
      <c r="K47" s="16">
        <f t="shared" si="13"/>
        <v>11.2</v>
      </c>
      <c r="L47" s="16">
        <f t="shared" si="13"/>
        <v>11.1</v>
      </c>
      <c r="M47" s="16">
        <f t="shared" si="13"/>
        <v>10.9</v>
      </c>
      <c r="N47" s="16">
        <f t="shared" si="13"/>
        <v>10.9</v>
      </c>
      <c r="O47" s="16">
        <f t="shared" si="13"/>
        <v>13</v>
      </c>
      <c r="P47" s="16">
        <f t="shared" si="13"/>
        <v>14.5</v>
      </c>
      <c r="Q47" s="16">
        <f t="shared" si="13"/>
        <v>14.2</v>
      </c>
      <c r="R47" s="16">
        <f t="shared" si="13"/>
        <v>14</v>
      </c>
      <c r="S47" s="16">
        <f t="shared" si="13"/>
        <v>15.8</v>
      </c>
      <c r="T47" s="16">
        <f t="shared" si="13"/>
        <v>14.8</v>
      </c>
      <c r="U47" s="16">
        <f t="shared" si="13"/>
        <v>15</v>
      </c>
      <c r="V47" s="16">
        <f t="shared" si="13"/>
        <v>14.5</v>
      </c>
      <c r="W47" s="16">
        <f t="shared" si="13"/>
        <v>14</v>
      </c>
      <c r="X47" s="16">
        <f t="shared" si="13"/>
        <v>16.5</v>
      </c>
      <c r="Y47" s="16">
        <f t="shared" si="13"/>
        <v>16.5</v>
      </c>
      <c r="Z47" s="16">
        <f t="shared" si="13"/>
        <v>0</v>
      </c>
      <c r="AA47" s="16">
        <f t="shared" si="13"/>
        <v>0</v>
      </c>
      <c r="AB47" s="16">
        <f t="shared" si="13"/>
        <v>0</v>
      </c>
      <c r="AC47" s="16">
        <f t="shared" si="13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>
        <v>14.24</v>
      </c>
      <c r="W49" s="273">
        <v>14.25</v>
      </c>
      <c r="X49" s="273">
        <v>14.24</v>
      </c>
      <c r="Y49" s="273">
        <v>14.24</v>
      </c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20</v>
      </c>
    </row>
    <row r="50" spans="1:35" x14ac:dyDescent="0.25">
      <c r="A50" s="8" t="s">
        <v>21</v>
      </c>
      <c r="B50" s="16">
        <f>B49</f>
        <v>0</v>
      </c>
      <c r="C50" s="16">
        <f t="shared" ref="C50:AC50" si="14">C49</f>
        <v>15</v>
      </c>
      <c r="D50" s="16">
        <f t="shared" si="14"/>
        <v>0</v>
      </c>
      <c r="E50" s="16">
        <f t="shared" si="14"/>
        <v>0</v>
      </c>
      <c r="F50" s="16">
        <f t="shared" si="14"/>
        <v>14.3</v>
      </c>
      <c r="G50" s="16">
        <f t="shared" si="14"/>
        <v>14.26</v>
      </c>
      <c r="H50" s="16">
        <f t="shared" si="14"/>
        <v>14.26</v>
      </c>
      <c r="I50" s="16">
        <f t="shared" si="14"/>
        <v>14.26</v>
      </c>
      <c r="J50" s="16">
        <f t="shared" si="14"/>
        <v>14.25</v>
      </c>
      <c r="K50" s="16">
        <f t="shared" si="14"/>
        <v>14.25</v>
      </c>
      <c r="L50" s="16">
        <f t="shared" si="14"/>
        <v>14.3</v>
      </c>
      <c r="M50" s="16">
        <f t="shared" si="14"/>
        <v>14.3</v>
      </c>
      <c r="N50" s="16">
        <f t="shared" si="14"/>
        <v>14.28</v>
      </c>
      <c r="O50" s="16">
        <f t="shared" si="14"/>
        <v>14.25</v>
      </c>
      <c r="P50" s="16">
        <f t="shared" si="14"/>
        <v>14.24</v>
      </c>
      <c r="Q50" s="16">
        <f t="shared" si="14"/>
        <v>14.26</v>
      </c>
      <c r="R50" s="16">
        <f t="shared" si="14"/>
        <v>14.22</v>
      </c>
      <c r="S50" s="16">
        <f t="shared" si="14"/>
        <v>14.24</v>
      </c>
      <c r="T50" s="16">
        <f t="shared" si="14"/>
        <v>14.25</v>
      </c>
      <c r="U50" s="16">
        <f t="shared" si="14"/>
        <v>14.25</v>
      </c>
      <c r="V50" s="16">
        <f t="shared" si="14"/>
        <v>14.24</v>
      </c>
      <c r="W50" s="16">
        <f t="shared" si="14"/>
        <v>14.25</v>
      </c>
      <c r="X50" s="16">
        <f t="shared" si="14"/>
        <v>14.24</v>
      </c>
      <c r="Y50" s="16">
        <f t="shared" si="14"/>
        <v>14.24</v>
      </c>
      <c r="Z50" s="16">
        <f t="shared" si="14"/>
        <v>0</v>
      </c>
      <c r="AA50" s="16">
        <f t="shared" si="14"/>
        <v>0</v>
      </c>
      <c r="AB50" s="16">
        <f t="shared" si="14"/>
        <v>0</v>
      </c>
      <c r="AC50" s="16">
        <f t="shared" si="14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/>
      <c r="AA52" s="273"/>
      <c r="AB52" s="273"/>
      <c r="AC52" s="273"/>
      <c r="AD52" s="36"/>
      <c r="AE52" s="36"/>
      <c r="AF52" s="10">
        <f t="shared" ref="AF52:AF65" si="15">COUNTIF(F52:AC52,$AJ$8)</f>
        <v>0</v>
      </c>
      <c r="AG52" s="10">
        <f t="shared" ref="AG52:AG65" si="16">COUNTIF(G52:AD52,$AJ$7)</f>
        <v>0</v>
      </c>
      <c r="AH52" s="10">
        <f t="shared" ref="AH52:AH65" si="1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/>
      <c r="AA53" s="273"/>
      <c r="AB53" s="273"/>
      <c r="AC53" s="273"/>
      <c r="AD53" s="36"/>
      <c r="AE53" s="36"/>
      <c r="AF53" s="10">
        <f t="shared" si="15"/>
        <v>0</v>
      </c>
      <c r="AG53" s="10">
        <f t="shared" si="16"/>
        <v>0</v>
      </c>
      <c r="AH53" s="10">
        <f t="shared" si="1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/>
      <c r="AA54" s="273"/>
      <c r="AB54" s="273"/>
      <c r="AC54" s="273"/>
      <c r="AD54" s="36"/>
      <c r="AE54" s="36"/>
      <c r="AF54" s="10">
        <f t="shared" si="15"/>
        <v>0</v>
      </c>
      <c r="AG54" s="10">
        <f t="shared" si="16"/>
        <v>0</v>
      </c>
      <c r="AH54" s="10">
        <f t="shared" si="1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5"/>
        <v>0</v>
      </c>
      <c r="AG55" s="10">
        <f t="shared" si="16"/>
        <v>0</v>
      </c>
      <c r="AH55" s="10">
        <f t="shared" si="1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>
        <v>0.8</v>
      </c>
      <c r="W56" s="273">
        <v>0.7</v>
      </c>
      <c r="X56" s="273"/>
      <c r="Y56" s="273"/>
      <c r="Z56" s="273"/>
      <c r="AA56" s="273"/>
      <c r="AB56" s="273"/>
      <c r="AC56" s="273"/>
      <c r="AD56" s="36"/>
      <c r="AE56" s="36"/>
      <c r="AF56" s="10">
        <f t="shared" si="15"/>
        <v>0</v>
      </c>
      <c r="AG56" s="10">
        <f t="shared" si="16"/>
        <v>0</v>
      </c>
      <c r="AH56" s="10">
        <f t="shared" si="17"/>
        <v>4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>
        <v>0.7</v>
      </c>
      <c r="X57" s="273"/>
      <c r="Y57" s="273"/>
      <c r="Z57" s="273"/>
      <c r="AA57" s="273"/>
      <c r="AB57" s="273"/>
      <c r="AC57" s="273"/>
      <c r="AD57" s="36"/>
      <c r="AE57" s="36"/>
      <c r="AF57" s="10">
        <f t="shared" si="15"/>
        <v>0</v>
      </c>
      <c r="AG57" s="10">
        <f t="shared" si="16"/>
        <v>0</v>
      </c>
      <c r="AH57" s="10">
        <f t="shared" si="17"/>
        <v>7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>
        <v>0.8</v>
      </c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5"/>
        <v>0</v>
      </c>
      <c r="AG58" s="10">
        <f t="shared" si="16"/>
        <v>0</v>
      </c>
      <c r="AH58" s="10">
        <f t="shared" si="17"/>
        <v>5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5"/>
        <v>0</v>
      </c>
      <c r="AG60" s="10">
        <f t="shared" si="16"/>
        <v>0</v>
      </c>
      <c r="AH60" s="10">
        <f t="shared" si="17"/>
        <v>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>
        <v>0.75</v>
      </c>
      <c r="W61" s="273">
        <v>0.75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15"/>
        <v>0</v>
      </c>
      <c r="AG61" s="10">
        <f t="shared" si="16"/>
        <v>0</v>
      </c>
      <c r="AH61" s="10">
        <f t="shared" si="1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>
        <v>0.75</v>
      </c>
      <c r="W62" s="273">
        <v>0.75</v>
      </c>
      <c r="X62" s="273">
        <v>0.7</v>
      </c>
      <c r="Y62" s="273">
        <v>0.7</v>
      </c>
      <c r="Z62" s="273"/>
      <c r="AA62" s="273"/>
      <c r="AB62" s="273"/>
      <c r="AC62" s="273"/>
      <c r="AD62" s="36"/>
      <c r="AE62" s="36"/>
      <c r="AF62" s="10">
        <f t="shared" si="15"/>
        <v>0</v>
      </c>
      <c r="AG62" s="10">
        <f t="shared" si="16"/>
        <v>0</v>
      </c>
      <c r="AH62" s="10">
        <f t="shared" si="17"/>
        <v>10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15"/>
        <v>0</v>
      </c>
      <c r="AG63" s="10">
        <f t="shared" si="16"/>
        <v>0</v>
      </c>
      <c r="AH63" s="10">
        <f t="shared" si="17"/>
        <v>10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15"/>
        <v>0</v>
      </c>
      <c r="AG64" s="10">
        <f t="shared" si="16"/>
        <v>0</v>
      </c>
      <c r="AH64" s="10">
        <f t="shared" si="17"/>
        <v>9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>
        <v>0.8</v>
      </c>
      <c r="W65" s="273">
        <v>0.8</v>
      </c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15"/>
        <v>0</v>
      </c>
      <c r="AG65" s="10">
        <f t="shared" si="16"/>
        <v>0</v>
      </c>
      <c r="AH65" s="10">
        <f t="shared" si="17"/>
        <v>10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8">SUM(F52:F65)</f>
        <v>0</v>
      </c>
      <c r="G66" s="16">
        <f t="shared" si="18"/>
        <v>0</v>
      </c>
      <c r="H66" s="16">
        <f t="shared" si="18"/>
        <v>0</v>
      </c>
      <c r="I66" s="16">
        <f t="shared" si="18"/>
        <v>0</v>
      </c>
      <c r="J66" s="16">
        <f t="shared" si="18"/>
        <v>0</v>
      </c>
      <c r="K66" s="16">
        <f t="shared" si="18"/>
        <v>0</v>
      </c>
      <c r="L66" s="16">
        <f t="shared" si="18"/>
        <v>0</v>
      </c>
      <c r="M66" s="16">
        <f t="shared" si="18"/>
        <v>0</v>
      </c>
      <c r="N66" s="16">
        <f t="shared" si="18"/>
        <v>0</v>
      </c>
      <c r="O66" s="16">
        <f t="shared" si="18"/>
        <v>0</v>
      </c>
      <c r="P66" s="16">
        <f t="shared" si="18"/>
        <v>2.9000000000000004</v>
      </c>
      <c r="Q66" s="16">
        <f t="shared" si="18"/>
        <v>5.2</v>
      </c>
      <c r="R66" s="16">
        <f t="shared" si="18"/>
        <v>5.2</v>
      </c>
      <c r="S66" s="16">
        <f t="shared" si="18"/>
        <v>4.4000000000000004</v>
      </c>
      <c r="T66" s="16">
        <f>SUM(T52:T65)</f>
        <v>6.9</v>
      </c>
      <c r="U66" s="16">
        <f t="shared" si="18"/>
        <v>6.9</v>
      </c>
      <c r="V66" s="16">
        <f t="shared" si="18"/>
        <v>6.9</v>
      </c>
      <c r="W66" s="16">
        <f t="shared" si="18"/>
        <v>5.0999999999999996</v>
      </c>
      <c r="X66" s="16">
        <f t="shared" si="18"/>
        <v>2.8</v>
      </c>
      <c r="Y66" s="16">
        <f t="shared" si="18"/>
        <v>2.8</v>
      </c>
      <c r="Z66" s="16">
        <f t="shared" si="18"/>
        <v>0</v>
      </c>
      <c r="AA66" s="16">
        <f t="shared" si="18"/>
        <v>0</v>
      </c>
      <c r="AB66" s="16">
        <f t="shared" si="18"/>
        <v>0</v>
      </c>
      <c r="AC66" s="16">
        <f t="shared" si="1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>
        <f>1.48/2</f>
        <v>0.74</v>
      </c>
      <c r="W68" s="273">
        <f>1.46/2</f>
        <v>0.73</v>
      </c>
      <c r="X68" s="273">
        <f>1.45/2</f>
        <v>0.72499999999999998</v>
      </c>
      <c r="Y68" s="273">
        <f>1.45/2</f>
        <v>0.72499999999999998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9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>
        <f>1.48/2</f>
        <v>0.74</v>
      </c>
      <c r="W69" s="273">
        <f>1.46/2</f>
        <v>0.73</v>
      </c>
      <c r="X69" s="273">
        <f>1.45/2</f>
        <v>0.72499999999999998</v>
      </c>
      <c r="Y69" s="273">
        <f>1.45/2</f>
        <v>0.72499999999999998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>
        <v>0.5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15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9">SUM(C68:C70)</f>
        <v>2.5499999999999998</v>
      </c>
      <c r="D71" s="16">
        <f t="shared" si="19"/>
        <v>0</v>
      </c>
      <c r="E71" s="16">
        <f t="shared" si="19"/>
        <v>0</v>
      </c>
      <c r="F71" s="16">
        <f t="shared" si="19"/>
        <v>1.0900000000000001</v>
      </c>
      <c r="G71" s="16">
        <f t="shared" si="19"/>
        <v>0.99</v>
      </c>
      <c r="H71" s="16">
        <f t="shared" si="19"/>
        <v>0.93</v>
      </c>
      <c r="I71" s="16">
        <f t="shared" si="19"/>
        <v>0.88</v>
      </c>
      <c r="J71" s="16">
        <f t="shared" si="19"/>
        <v>0.875</v>
      </c>
      <c r="K71" s="16">
        <f t="shared" si="19"/>
        <v>0.93</v>
      </c>
      <c r="L71" s="16">
        <f t="shared" si="19"/>
        <v>1.1100000000000001</v>
      </c>
      <c r="M71" s="16">
        <f t="shared" si="19"/>
        <v>1.1100000000000001</v>
      </c>
      <c r="N71" s="16">
        <f t="shared" si="19"/>
        <v>1.18</v>
      </c>
      <c r="O71" s="16">
        <f t="shared" si="19"/>
        <v>1.22</v>
      </c>
      <c r="P71" s="16">
        <f t="shared" si="19"/>
        <v>1.47</v>
      </c>
      <c r="Q71" s="16">
        <f t="shared" si="19"/>
        <v>1.46</v>
      </c>
      <c r="R71" s="16">
        <f t="shared" si="19"/>
        <v>1.51</v>
      </c>
      <c r="S71" s="16">
        <f t="shared" si="19"/>
        <v>1.49</v>
      </c>
      <c r="T71" s="16">
        <f t="shared" si="19"/>
        <v>1.48</v>
      </c>
      <c r="U71" s="16">
        <f t="shared" si="19"/>
        <v>1.49</v>
      </c>
      <c r="V71" s="16">
        <f t="shared" si="19"/>
        <v>1.48</v>
      </c>
      <c r="W71" s="16">
        <f t="shared" si="19"/>
        <v>1.46</v>
      </c>
      <c r="X71" s="16">
        <f t="shared" si="19"/>
        <v>1.45</v>
      </c>
      <c r="Y71" s="16">
        <f t="shared" si="19"/>
        <v>1.95</v>
      </c>
      <c r="Z71" s="16">
        <f t="shared" si="19"/>
        <v>0</v>
      </c>
      <c r="AA71" s="16">
        <f t="shared" si="19"/>
        <v>0</v>
      </c>
      <c r="AB71" s="16">
        <f t="shared" si="19"/>
        <v>0</v>
      </c>
      <c r="AC71" s="16">
        <f t="shared" si="1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0">COUNTIF(F73:AC73,$AF$11)</f>
        <v>0</v>
      </c>
      <c r="AG73" s="10">
        <f t="shared" ref="AG73:AG81" si="21">COUNTIF(G73:AC73,$AG$11)</f>
        <v>0</v>
      </c>
      <c r="AH73" s="10">
        <f t="shared" ref="AH73:AH81" si="2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0"/>
        <v>0</v>
      </c>
      <c r="AG74" s="10">
        <f t="shared" si="21"/>
        <v>0</v>
      </c>
      <c r="AH74" s="10">
        <f t="shared" si="2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0"/>
        <v>0</v>
      </c>
      <c r="AG76" s="10">
        <f t="shared" si="21"/>
        <v>0</v>
      </c>
      <c r="AH76" s="10">
        <f t="shared" si="2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0"/>
        <v>0</v>
      </c>
      <c r="AG77" s="10">
        <f t="shared" si="21"/>
        <v>0</v>
      </c>
      <c r="AH77" s="10">
        <f t="shared" si="2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0"/>
        <v>0</v>
      </c>
      <c r="AG78" s="10">
        <f t="shared" si="21"/>
        <v>0</v>
      </c>
      <c r="AH78" s="10">
        <f t="shared" si="2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0"/>
        <v>0</v>
      </c>
      <c r="AG79" s="10">
        <f t="shared" si="21"/>
        <v>0</v>
      </c>
      <c r="AH79" s="10">
        <f t="shared" si="2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0"/>
        <v>0</v>
      </c>
      <c r="AG80" s="10">
        <f t="shared" si="21"/>
        <v>0</v>
      </c>
      <c r="AH80" s="10">
        <f t="shared" si="2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0"/>
        <v>0</v>
      </c>
      <c r="AG81" s="10">
        <f t="shared" si="21"/>
        <v>0</v>
      </c>
      <c r="AH81" s="10">
        <f t="shared" si="2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 t="s">
        <v>4</v>
      </c>
      <c r="G84" s="273" t="s">
        <v>4</v>
      </c>
      <c r="H84" s="273" t="s">
        <v>4</v>
      </c>
      <c r="I84" s="273" t="s">
        <v>4</v>
      </c>
      <c r="J84" s="273" t="s">
        <v>4</v>
      </c>
      <c r="K84" s="273" t="s">
        <v>4</v>
      </c>
      <c r="L84" s="273" t="s">
        <v>4</v>
      </c>
      <c r="M84" s="273" t="s">
        <v>4</v>
      </c>
      <c r="N84" s="273" t="s">
        <v>4</v>
      </c>
      <c r="O84" s="273" t="s">
        <v>4</v>
      </c>
      <c r="P84" s="273" t="s">
        <v>4</v>
      </c>
      <c r="Q84" s="273" t="s">
        <v>4</v>
      </c>
      <c r="R84" s="273" t="s">
        <v>4</v>
      </c>
      <c r="S84" s="273" t="s">
        <v>4</v>
      </c>
      <c r="T84" s="273" t="s">
        <v>4</v>
      </c>
      <c r="U84" s="273" t="s">
        <v>4</v>
      </c>
      <c r="V84" s="273" t="s">
        <v>4</v>
      </c>
      <c r="W84" s="273" t="s">
        <v>4</v>
      </c>
      <c r="X84" s="273" t="s">
        <v>4</v>
      </c>
      <c r="Y84" s="273" t="s">
        <v>4</v>
      </c>
      <c r="Z84" s="273"/>
      <c r="AA84" s="273"/>
      <c r="AB84" s="273"/>
      <c r="AC84" s="273"/>
      <c r="AD84" s="27"/>
      <c r="AE84" s="27"/>
      <c r="AF84" s="10">
        <f>COUNTIF(F84:AC84,$AF$11)</f>
        <v>20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 t="s">
        <v>4</v>
      </c>
      <c r="W85" s="273"/>
      <c r="X85" s="273">
        <v>1</v>
      </c>
      <c r="Y85" s="273">
        <v>1</v>
      </c>
      <c r="Z85" s="273"/>
      <c r="AA85" s="273"/>
      <c r="AB85" s="273"/>
      <c r="AC85" s="273"/>
      <c r="AD85" s="27"/>
      <c r="AE85" s="27"/>
      <c r="AF85" s="10">
        <f>COUNTIF(F85:AC85,$AF$11)</f>
        <v>1</v>
      </c>
      <c r="AG85" s="10">
        <f>COUNTIF(G85:AC85,$AG$11)</f>
        <v>0</v>
      </c>
      <c r="AH85" s="10">
        <f>COUNT(F85:AC85)</f>
        <v>18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3">SUM(C84:C85)</f>
        <v>2</v>
      </c>
      <c r="D86" s="16">
        <f t="shared" si="23"/>
        <v>0</v>
      </c>
      <c r="E86" s="16">
        <f t="shared" si="23"/>
        <v>0</v>
      </c>
      <c r="F86" s="16">
        <f t="shared" si="23"/>
        <v>0.82</v>
      </c>
      <c r="G86" s="16">
        <f t="shared" si="23"/>
        <v>0.77</v>
      </c>
      <c r="H86" s="16">
        <f t="shared" si="23"/>
        <v>0.74</v>
      </c>
      <c r="I86" s="16">
        <f t="shared" si="23"/>
        <v>0.72</v>
      </c>
      <c r="J86" s="16">
        <f t="shared" si="23"/>
        <v>0.72</v>
      </c>
      <c r="K86" s="16">
        <f t="shared" si="23"/>
        <v>0.73</v>
      </c>
      <c r="L86" s="16">
        <f t="shared" si="23"/>
        <v>0.82</v>
      </c>
      <c r="M86" s="16">
        <f t="shared" si="23"/>
        <v>0.8</v>
      </c>
      <c r="N86" s="16">
        <f t="shared" si="23"/>
        <v>0.76</v>
      </c>
      <c r="O86" s="16">
        <f t="shared" si="23"/>
        <v>0.83</v>
      </c>
      <c r="P86" s="16">
        <f t="shared" si="23"/>
        <v>0.86</v>
      </c>
      <c r="Q86" s="16">
        <f t="shared" si="23"/>
        <v>0.89</v>
      </c>
      <c r="R86" s="16">
        <f t="shared" si="23"/>
        <v>0.91</v>
      </c>
      <c r="S86" s="16">
        <f t="shared" si="23"/>
        <v>0.92</v>
      </c>
      <c r="T86" s="16">
        <f t="shared" si="23"/>
        <v>0.95</v>
      </c>
      <c r="U86" s="16">
        <f t="shared" si="23"/>
        <v>0.92</v>
      </c>
      <c r="V86" s="16">
        <f t="shared" si="23"/>
        <v>0</v>
      </c>
      <c r="W86" s="16">
        <f t="shared" si="23"/>
        <v>0</v>
      </c>
      <c r="X86" s="16">
        <f t="shared" si="23"/>
        <v>1</v>
      </c>
      <c r="Y86" s="16">
        <f t="shared" si="23"/>
        <v>1</v>
      </c>
      <c r="Z86" s="16">
        <f t="shared" si="23"/>
        <v>0</v>
      </c>
      <c r="AA86" s="16">
        <f t="shared" si="23"/>
        <v>0</v>
      </c>
      <c r="AB86" s="16">
        <f t="shared" si="23"/>
        <v>0</v>
      </c>
      <c r="AC86" s="16">
        <f t="shared" si="2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4">SUM(F13:F16,F19:F32,F35:F37,F40,F43:F46,F49,F55,F56,F58,F60,F61,F62,F63,F64,F65,F68:F70,F84:F85,F57)</f>
        <v>41.367000000000004</v>
      </c>
      <c r="G89" s="23">
        <f t="shared" si="24"/>
        <v>40.22</v>
      </c>
      <c r="H89" s="23">
        <f t="shared" si="24"/>
        <v>37.557000000000009</v>
      </c>
      <c r="I89" s="23">
        <f t="shared" si="24"/>
        <v>35.295999999999992</v>
      </c>
      <c r="J89" s="23">
        <f t="shared" si="24"/>
        <v>34.585999999999999</v>
      </c>
      <c r="K89" s="23">
        <f t="shared" si="24"/>
        <v>35.851000000000006</v>
      </c>
      <c r="L89" s="23">
        <f t="shared" si="24"/>
        <v>40.93</v>
      </c>
      <c r="M89" s="23">
        <f t="shared" si="24"/>
        <v>39.909999999999997</v>
      </c>
      <c r="N89" s="23">
        <f t="shared" si="24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25">SUM(P13:P16,P19:P32,P35:P37,P40,P43:P46,P49,P55,P56,P58,P60,P61,P62,P63,P64,P65,P68:P70,P84:P85,P57)</f>
        <v>60.236000000000004</v>
      </c>
      <c r="Q89" s="23">
        <f t="shared" si="25"/>
        <v>62.054999999999993</v>
      </c>
      <c r="R89" s="23">
        <f t="shared" si="25"/>
        <v>61.897000000000006</v>
      </c>
      <c r="S89" s="23">
        <f t="shared" si="25"/>
        <v>63.172000000000004</v>
      </c>
      <c r="T89" s="23">
        <f t="shared" si="25"/>
        <v>64.623000000000005</v>
      </c>
      <c r="U89" s="23">
        <f t="shared" si="25"/>
        <v>64.786999999999992</v>
      </c>
      <c r="V89" s="23">
        <f t="shared" si="25"/>
        <v>63.365000000000016</v>
      </c>
      <c r="W89" s="23">
        <f t="shared" si="25"/>
        <v>60.632000000000019</v>
      </c>
      <c r="X89" s="23">
        <f t="shared" si="25"/>
        <v>62.389000000000031</v>
      </c>
      <c r="Y89" s="23">
        <f t="shared" si="25"/>
        <v>62.889000000000031</v>
      </c>
      <c r="Z89" s="23">
        <f t="shared" si="25"/>
        <v>0</v>
      </c>
      <c r="AA89" s="23">
        <f t="shared" si="25"/>
        <v>0</v>
      </c>
      <c r="AB89" s="23">
        <f t="shared" si="25"/>
        <v>0</v>
      </c>
      <c r="AC89" s="23">
        <f t="shared" si="25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0.5</v>
      </c>
      <c r="AG92" s="19"/>
      <c r="AH92" s="138">
        <f>Z89-AA89</f>
        <v>0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26">F17</f>
        <v>13.2</v>
      </c>
      <c r="G97" s="58">
        <f t="shared" si="26"/>
        <v>13.6</v>
      </c>
      <c r="H97" s="58">
        <f t="shared" si="26"/>
        <v>6.4</v>
      </c>
      <c r="I97" s="58">
        <f t="shared" si="26"/>
        <v>6.5</v>
      </c>
      <c r="J97" s="58">
        <f t="shared" si="26"/>
        <v>6.5</v>
      </c>
      <c r="K97" s="58">
        <f t="shared" si="26"/>
        <v>6.6</v>
      </c>
      <c r="L97" s="58">
        <f t="shared" si="26"/>
        <v>13.6</v>
      </c>
      <c r="M97" s="58">
        <f t="shared" si="26"/>
        <v>12.8</v>
      </c>
      <c r="N97" s="58">
        <f t="shared" si="26"/>
        <v>13.3</v>
      </c>
      <c r="O97" s="58">
        <f t="shared" si="26"/>
        <v>13.2</v>
      </c>
      <c r="P97" s="58">
        <f t="shared" si="26"/>
        <v>13.4</v>
      </c>
      <c r="Q97" s="58">
        <f t="shared" si="26"/>
        <v>13.2</v>
      </c>
      <c r="R97" s="58">
        <f t="shared" si="26"/>
        <v>13.2</v>
      </c>
      <c r="S97" s="58">
        <f t="shared" si="26"/>
        <v>7</v>
      </c>
      <c r="T97" s="58">
        <f t="shared" si="26"/>
        <v>13.4</v>
      </c>
      <c r="U97" s="58">
        <f t="shared" si="26"/>
        <v>13.4</v>
      </c>
      <c r="V97" s="58">
        <f t="shared" si="26"/>
        <v>13.4</v>
      </c>
      <c r="W97" s="58">
        <f t="shared" si="26"/>
        <v>13</v>
      </c>
      <c r="X97" s="58">
        <f t="shared" si="26"/>
        <v>13.6</v>
      </c>
      <c r="Y97" s="58">
        <f t="shared" si="26"/>
        <v>13.6</v>
      </c>
      <c r="Z97" s="58">
        <f t="shared" si="26"/>
        <v>0</v>
      </c>
      <c r="AA97" s="58">
        <f t="shared" si="26"/>
        <v>0</v>
      </c>
      <c r="AB97" s="58">
        <f t="shared" si="26"/>
        <v>0</v>
      </c>
      <c r="AC97" s="58">
        <f t="shared" si="26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>
        <v>0.65200000000000002</v>
      </c>
      <c r="W98" s="62">
        <v>0.59499999999999997</v>
      </c>
      <c r="X98" s="62">
        <v>0.56899999999999995</v>
      </c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27">F33</f>
        <v>0.95699999999999996</v>
      </c>
      <c r="G99" s="58">
        <f t="shared" si="27"/>
        <v>0</v>
      </c>
      <c r="H99" s="58">
        <f t="shared" si="27"/>
        <v>4.4269999999999996</v>
      </c>
      <c r="I99" s="58">
        <f t="shared" si="27"/>
        <v>1.9359999999999999</v>
      </c>
      <c r="J99" s="58">
        <f t="shared" si="27"/>
        <v>1.4410000000000001</v>
      </c>
      <c r="K99" s="58">
        <f t="shared" si="27"/>
        <v>2.141</v>
      </c>
      <c r="L99" s="58">
        <f t="shared" si="27"/>
        <v>0</v>
      </c>
      <c r="M99" s="58">
        <f t="shared" si="27"/>
        <v>0</v>
      </c>
      <c r="N99" s="58">
        <f t="shared" si="27"/>
        <v>3.9340000000000002</v>
      </c>
      <c r="O99" s="58">
        <f t="shared" si="27"/>
        <v>12.737</v>
      </c>
      <c r="P99" s="58">
        <f t="shared" si="27"/>
        <v>12.866</v>
      </c>
      <c r="Q99" s="58">
        <f t="shared" si="27"/>
        <v>12.845000000000001</v>
      </c>
      <c r="R99" s="58">
        <f t="shared" si="27"/>
        <v>12.856999999999999</v>
      </c>
      <c r="S99" s="58">
        <f t="shared" si="27"/>
        <v>12.821999999999999</v>
      </c>
      <c r="T99" s="58">
        <f t="shared" si="27"/>
        <v>12.842999999999998</v>
      </c>
      <c r="U99" s="58">
        <f t="shared" si="27"/>
        <v>12.826999999999996</v>
      </c>
      <c r="V99" s="58">
        <f t="shared" si="27"/>
        <v>12.844999999999999</v>
      </c>
      <c r="W99" s="58">
        <f t="shared" si="27"/>
        <v>12.821999999999999</v>
      </c>
      <c r="X99" s="58">
        <f t="shared" si="27"/>
        <v>12.798999999999999</v>
      </c>
      <c r="Y99" s="58">
        <f t="shared" si="27"/>
        <v>12.798999999999999</v>
      </c>
      <c r="Z99" s="58">
        <f t="shared" si="27"/>
        <v>0</v>
      </c>
      <c r="AA99" s="58">
        <f t="shared" si="27"/>
        <v>0</v>
      </c>
      <c r="AB99" s="58">
        <f t="shared" si="27"/>
        <v>0</v>
      </c>
      <c r="AC99" s="58">
        <f t="shared" si="27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8">F47</f>
        <v>11</v>
      </c>
      <c r="G101" s="59">
        <f t="shared" si="28"/>
        <v>10.6</v>
      </c>
      <c r="H101" s="59">
        <f t="shared" si="28"/>
        <v>10.8</v>
      </c>
      <c r="I101" s="59">
        <f t="shared" si="28"/>
        <v>11</v>
      </c>
      <c r="J101" s="59">
        <f t="shared" si="28"/>
        <v>10.8</v>
      </c>
      <c r="K101" s="59">
        <f t="shared" si="28"/>
        <v>11.2</v>
      </c>
      <c r="L101" s="59">
        <f t="shared" si="28"/>
        <v>11.1</v>
      </c>
      <c r="M101" s="59">
        <f t="shared" si="28"/>
        <v>10.9</v>
      </c>
      <c r="N101" s="59">
        <f t="shared" si="28"/>
        <v>10.9</v>
      </c>
      <c r="O101" s="59">
        <f t="shared" si="28"/>
        <v>13</v>
      </c>
      <c r="P101" s="59">
        <f t="shared" si="28"/>
        <v>14.5</v>
      </c>
      <c r="Q101" s="59">
        <f t="shared" si="28"/>
        <v>14.2</v>
      </c>
      <c r="R101" s="59">
        <f t="shared" si="28"/>
        <v>14</v>
      </c>
      <c r="S101" s="59">
        <f t="shared" si="28"/>
        <v>15.8</v>
      </c>
      <c r="T101" s="59">
        <f t="shared" si="28"/>
        <v>14.8</v>
      </c>
      <c r="U101" s="59">
        <f t="shared" si="28"/>
        <v>15</v>
      </c>
      <c r="V101" s="59">
        <f t="shared" si="28"/>
        <v>14.5</v>
      </c>
      <c r="W101" s="59">
        <f t="shared" si="28"/>
        <v>14</v>
      </c>
      <c r="X101" s="59">
        <f t="shared" si="28"/>
        <v>16.5</v>
      </c>
      <c r="Y101" s="59">
        <f t="shared" si="28"/>
        <v>16.5</v>
      </c>
      <c r="Z101" s="59">
        <f t="shared" si="28"/>
        <v>0</v>
      </c>
      <c r="AA101" s="59">
        <f t="shared" si="28"/>
        <v>0</v>
      </c>
      <c r="AB101" s="59">
        <f t="shared" si="28"/>
        <v>0</v>
      </c>
      <c r="AC101" s="59">
        <f t="shared" si="28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>
        <v>0.21</v>
      </c>
      <c r="V102" s="62">
        <v>0.21099999999999999</v>
      </c>
      <c r="W102" s="62">
        <v>0.223</v>
      </c>
      <c r="X102" s="62">
        <v>0.223</v>
      </c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>
        <v>0.33179999999999998</v>
      </c>
      <c r="V103" s="62">
        <v>0.3347</v>
      </c>
      <c r="W103" s="62">
        <v>0.33600000000000002</v>
      </c>
      <c r="X103" s="62">
        <v>0.30209999999999998</v>
      </c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9">F50</f>
        <v>14.3</v>
      </c>
      <c r="G104" s="59">
        <f t="shared" si="29"/>
        <v>14.26</v>
      </c>
      <c r="H104" s="59">
        <f t="shared" si="29"/>
        <v>14.26</v>
      </c>
      <c r="I104" s="59">
        <f t="shared" si="29"/>
        <v>14.26</v>
      </c>
      <c r="J104" s="59">
        <f t="shared" si="29"/>
        <v>14.25</v>
      </c>
      <c r="K104" s="59">
        <f t="shared" si="29"/>
        <v>14.25</v>
      </c>
      <c r="L104" s="59">
        <f t="shared" si="29"/>
        <v>14.3</v>
      </c>
      <c r="M104" s="59">
        <f t="shared" si="29"/>
        <v>14.3</v>
      </c>
      <c r="N104" s="59">
        <f t="shared" si="29"/>
        <v>14.28</v>
      </c>
      <c r="O104" s="59">
        <f t="shared" si="29"/>
        <v>14.25</v>
      </c>
      <c r="P104" s="59">
        <f t="shared" si="29"/>
        <v>14.24</v>
      </c>
      <c r="Q104" s="59">
        <f t="shared" si="29"/>
        <v>14.26</v>
      </c>
      <c r="R104" s="59">
        <f t="shared" si="29"/>
        <v>14.22</v>
      </c>
      <c r="S104" s="59">
        <f t="shared" si="29"/>
        <v>14.24</v>
      </c>
      <c r="T104" s="59">
        <f t="shared" si="29"/>
        <v>14.25</v>
      </c>
      <c r="U104" s="59">
        <f t="shared" si="29"/>
        <v>14.25</v>
      </c>
      <c r="V104" s="59">
        <f t="shared" si="29"/>
        <v>14.24</v>
      </c>
      <c r="W104" s="59">
        <f t="shared" si="29"/>
        <v>14.25</v>
      </c>
      <c r="X104" s="59">
        <f t="shared" si="29"/>
        <v>14.24</v>
      </c>
      <c r="Y104" s="59">
        <f t="shared" si="29"/>
        <v>14.24</v>
      </c>
      <c r="Z104" s="59">
        <f t="shared" si="29"/>
        <v>0</v>
      </c>
      <c r="AA104" s="59">
        <f t="shared" si="29"/>
        <v>0</v>
      </c>
      <c r="AB104" s="59">
        <f t="shared" si="29"/>
        <v>0</v>
      </c>
      <c r="AC104" s="59">
        <f t="shared" si="29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>
        <v>0.74</v>
      </c>
      <c r="V105" s="62">
        <v>0.76</v>
      </c>
      <c r="W105" s="62">
        <v>0.75</v>
      </c>
      <c r="X105" s="62">
        <v>0.76</v>
      </c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0">G66</f>
        <v>0</v>
      </c>
      <c r="H106" s="58">
        <f t="shared" si="30"/>
        <v>0</v>
      </c>
      <c r="I106" s="58">
        <f t="shared" si="30"/>
        <v>0</v>
      </c>
      <c r="J106" s="58">
        <f t="shared" si="30"/>
        <v>0</v>
      </c>
      <c r="K106" s="58">
        <f t="shared" si="30"/>
        <v>0</v>
      </c>
      <c r="L106" s="58">
        <f t="shared" si="30"/>
        <v>0</v>
      </c>
      <c r="M106" s="58">
        <f t="shared" si="30"/>
        <v>0</v>
      </c>
      <c r="N106" s="58">
        <f t="shared" si="30"/>
        <v>0</v>
      </c>
      <c r="O106" s="58">
        <f t="shared" si="30"/>
        <v>0</v>
      </c>
      <c r="P106" s="58">
        <f t="shared" si="30"/>
        <v>2.9000000000000004</v>
      </c>
      <c r="Q106" s="58">
        <f t="shared" si="30"/>
        <v>5.2</v>
      </c>
      <c r="R106" s="58">
        <f t="shared" si="30"/>
        <v>5.2</v>
      </c>
      <c r="S106" s="58">
        <f t="shared" si="30"/>
        <v>4.4000000000000004</v>
      </c>
      <c r="T106" s="58">
        <f t="shared" si="30"/>
        <v>6.9</v>
      </c>
      <c r="U106" s="58">
        <f t="shared" si="30"/>
        <v>6.9</v>
      </c>
      <c r="V106" s="58">
        <f t="shared" si="30"/>
        <v>6.9</v>
      </c>
      <c r="W106" s="58">
        <f t="shared" si="30"/>
        <v>5.0999999999999996</v>
      </c>
      <c r="X106" s="58">
        <f t="shared" si="30"/>
        <v>2.8</v>
      </c>
      <c r="Y106" s="58">
        <f t="shared" si="30"/>
        <v>2.8</v>
      </c>
      <c r="Z106" s="58">
        <f t="shared" si="30"/>
        <v>0</v>
      </c>
      <c r="AA106" s="58">
        <f t="shared" si="30"/>
        <v>0</v>
      </c>
      <c r="AB106" s="58">
        <f t="shared" si="30"/>
        <v>0</v>
      </c>
      <c r="AC106" s="58">
        <f t="shared" si="30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31">G71</f>
        <v>0.99</v>
      </c>
      <c r="H107" s="58">
        <f t="shared" si="31"/>
        <v>0.93</v>
      </c>
      <c r="I107" s="58">
        <f t="shared" si="31"/>
        <v>0.88</v>
      </c>
      <c r="J107" s="58">
        <f t="shared" si="31"/>
        <v>0.875</v>
      </c>
      <c r="K107" s="58">
        <f t="shared" si="31"/>
        <v>0.93</v>
      </c>
      <c r="L107" s="58">
        <f t="shared" si="31"/>
        <v>1.1100000000000001</v>
      </c>
      <c r="M107" s="58">
        <f t="shared" si="31"/>
        <v>1.1100000000000001</v>
      </c>
      <c r="N107" s="58">
        <f t="shared" si="31"/>
        <v>1.18</v>
      </c>
      <c r="O107" s="58">
        <f t="shared" si="31"/>
        <v>1.22</v>
      </c>
      <c r="P107" s="58">
        <f t="shared" si="31"/>
        <v>1.47</v>
      </c>
      <c r="Q107" s="58">
        <f t="shared" si="31"/>
        <v>1.46</v>
      </c>
      <c r="R107" s="58">
        <f t="shared" si="31"/>
        <v>1.51</v>
      </c>
      <c r="S107" s="58">
        <f t="shared" si="31"/>
        <v>1.49</v>
      </c>
      <c r="T107" s="58">
        <f t="shared" si="31"/>
        <v>1.48</v>
      </c>
      <c r="U107" s="58">
        <f t="shared" si="31"/>
        <v>1.49</v>
      </c>
      <c r="V107" s="58">
        <f t="shared" si="31"/>
        <v>1.48</v>
      </c>
      <c r="W107" s="58">
        <f t="shared" si="31"/>
        <v>1.46</v>
      </c>
      <c r="X107" s="58">
        <f t="shared" si="31"/>
        <v>1.45</v>
      </c>
      <c r="Y107" s="58">
        <f t="shared" si="31"/>
        <v>1.95</v>
      </c>
      <c r="Z107" s="58">
        <f t="shared" si="31"/>
        <v>0</v>
      </c>
      <c r="AA107" s="58">
        <f t="shared" si="31"/>
        <v>0</v>
      </c>
      <c r="AB107" s="58">
        <f t="shared" si="31"/>
        <v>0</v>
      </c>
      <c r="AC107" s="58">
        <f t="shared" si="31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32">G86</f>
        <v>0.77</v>
      </c>
      <c r="H109" s="58">
        <f t="shared" si="32"/>
        <v>0.74</v>
      </c>
      <c r="I109" s="58">
        <f t="shared" si="32"/>
        <v>0.72</v>
      </c>
      <c r="J109" s="58">
        <f t="shared" si="32"/>
        <v>0.72</v>
      </c>
      <c r="K109" s="58">
        <f t="shared" si="32"/>
        <v>0.73</v>
      </c>
      <c r="L109" s="58">
        <f t="shared" si="32"/>
        <v>0.82</v>
      </c>
      <c r="M109" s="58">
        <f t="shared" si="32"/>
        <v>0.8</v>
      </c>
      <c r="N109" s="58">
        <f t="shared" si="32"/>
        <v>0.76</v>
      </c>
      <c r="O109" s="58">
        <f t="shared" si="32"/>
        <v>0.83</v>
      </c>
      <c r="P109" s="58">
        <f t="shared" si="32"/>
        <v>0.86</v>
      </c>
      <c r="Q109" s="58">
        <f t="shared" si="32"/>
        <v>0.89</v>
      </c>
      <c r="R109" s="58">
        <f t="shared" si="32"/>
        <v>0.91</v>
      </c>
      <c r="S109" s="58">
        <f t="shared" si="32"/>
        <v>0.92</v>
      </c>
      <c r="T109" s="58">
        <f t="shared" si="32"/>
        <v>0.95</v>
      </c>
      <c r="U109" s="58">
        <f t="shared" si="32"/>
        <v>0.92</v>
      </c>
      <c r="V109" s="58">
        <f t="shared" si="32"/>
        <v>0</v>
      </c>
      <c r="W109" s="58">
        <f t="shared" si="32"/>
        <v>0</v>
      </c>
      <c r="X109" s="58">
        <f t="shared" si="32"/>
        <v>1</v>
      </c>
      <c r="Y109" s="58">
        <f t="shared" si="32"/>
        <v>1</v>
      </c>
      <c r="Z109" s="58">
        <f t="shared" si="32"/>
        <v>0</v>
      </c>
      <c r="AA109" s="58">
        <f t="shared" si="32"/>
        <v>0</v>
      </c>
      <c r="AB109" s="58">
        <f t="shared" si="32"/>
        <v>0</v>
      </c>
      <c r="AC109" s="58">
        <f t="shared" si="32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3">SUM(F13:F16,F19:F32,F43:F46,F49,F68:F70,F84:F85,F52,F53,F54,F55,F56,F57,F58,F59,F60,F61,F62,F63,F64,F65)</f>
        <v>41.367000000000004</v>
      </c>
      <c r="G111" s="55">
        <f t="shared" si="33"/>
        <v>40.22</v>
      </c>
      <c r="H111" s="55">
        <f t="shared" si="33"/>
        <v>37.557000000000009</v>
      </c>
      <c r="I111" s="55">
        <f t="shared" si="33"/>
        <v>35.295999999999992</v>
      </c>
      <c r="J111" s="55">
        <f t="shared" si="33"/>
        <v>34.585999999999999</v>
      </c>
      <c r="K111" s="55">
        <f t="shared" si="33"/>
        <v>35.851000000000006</v>
      </c>
      <c r="L111" s="55">
        <f t="shared" si="33"/>
        <v>40.93</v>
      </c>
      <c r="M111" s="55">
        <f t="shared" si="33"/>
        <v>39.909999999999997</v>
      </c>
      <c r="N111" s="55">
        <f t="shared" si="33"/>
        <v>44.354000000000006</v>
      </c>
      <c r="O111" s="55">
        <f t="shared" si="33"/>
        <v>55.236999999999995</v>
      </c>
      <c r="P111" s="55">
        <f t="shared" si="33"/>
        <v>60.236000000000004</v>
      </c>
      <c r="Q111" s="55">
        <f t="shared" si="33"/>
        <v>62.054999999999993</v>
      </c>
      <c r="R111" s="55">
        <f t="shared" si="33"/>
        <v>61.897000000000006</v>
      </c>
      <c r="S111" s="55">
        <f t="shared" si="33"/>
        <v>63.172000000000004</v>
      </c>
      <c r="T111" s="55">
        <f t="shared" si="33"/>
        <v>64.623000000000005</v>
      </c>
      <c r="U111" s="55">
        <f t="shared" si="33"/>
        <v>64.786999999999992</v>
      </c>
      <c r="V111" s="55">
        <f t="shared" si="33"/>
        <v>63.365000000000016</v>
      </c>
      <c r="W111" s="55">
        <f t="shared" si="33"/>
        <v>60.632000000000019</v>
      </c>
      <c r="X111" s="55">
        <f t="shared" si="33"/>
        <v>62.389000000000031</v>
      </c>
      <c r="Y111" s="55">
        <f t="shared" si="33"/>
        <v>62.889000000000031</v>
      </c>
      <c r="Z111" s="55">
        <f t="shared" si="33"/>
        <v>0</v>
      </c>
      <c r="AA111" s="55">
        <f t="shared" si="33"/>
        <v>0</v>
      </c>
      <c r="AB111" s="55">
        <f t="shared" si="33"/>
        <v>0</v>
      </c>
      <c r="AC111" s="55">
        <f t="shared" si="33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>
        <v>0.92</v>
      </c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>
        <v>0.92</v>
      </c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4">SUM(G112:G115)</f>
        <v>1.18</v>
      </c>
      <c r="H116" s="55">
        <f t="shared" si="34"/>
        <v>0</v>
      </c>
      <c r="I116" s="55">
        <f t="shared" si="34"/>
        <v>1.18</v>
      </c>
      <c r="J116" s="55">
        <f t="shared" si="34"/>
        <v>1.18</v>
      </c>
      <c r="K116" s="55">
        <f t="shared" si="34"/>
        <v>1.18</v>
      </c>
      <c r="L116" s="55">
        <f t="shared" si="34"/>
        <v>1.18</v>
      </c>
      <c r="M116" s="55">
        <f t="shared" si="34"/>
        <v>1.18</v>
      </c>
      <c r="N116" s="55">
        <f t="shared" si="34"/>
        <v>0</v>
      </c>
      <c r="O116" s="55">
        <f t="shared" si="34"/>
        <v>0</v>
      </c>
      <c r="P116" s="55">
        <f t="shared" si="34"/>
        <v>0</v>
      </c>
      <c r="Q116" s="55">
        <f t="shared" si="34"/>
        <v>0</v>
      </c>
      <c r="R116" s="55">
        <f t="shared" si="34"/>
        <v>0</v>
      </c>
      <c r="S116" s="55">
        <f t="shared" si="34"/>
        <v>0</v>
      </c>
      <c r="T116" s="55">
        <f t="shared" si="34"/>
        <v>0</v>
      </c>
      <c r="U116" s="55">
        <f t="shared" si="34"/>
        <v>0</v>
      </c>
      <c r="V116" s="55">
        <f t="shared" si="34"/>
        <v>0.92</v>
      </c>
      <c r="W116" s="55">
        <f t="shared" si="34"/>
        <v>0.92</v>
      </c>
      <c r="X116" s="55">
        <f t="shared" si="34"/>
        <v>0</v>
      </c>
      <c r="Y116" s="55">
        <f t="shared" si="34"/>
        <v>0</v>
      </c>
      <c r="Z116" s="55">
        <f t="shared" si="34"/>
        <v>0</v>
      </c>
      <c r="AA116" s="55">
        <f t="shared" si="34"/>
        <v>0</v>
      </c>
      <c r="AB116" s="55">
        <f t="shared" si="34"/>
        <v>0</v>
      </c>
      <c r="AC116" s="55">
        <f t="shared" si="34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35">SUM(G111,G116)</f>
        <v>41.4</v>
      </c>
      <c r="H117" s="56">
        <f t="shared" si="35"/>
        <v>37.557000000000009</v>
      </c>
      <c r="I117" s="56">
        <f t="shared" si="35"/>
        <v>36.475999999999992</v>
      </c>
      <c r="J117" s="56">
        <f t="shared" si="35"/>
        <v>35.765999999999998</v>
      </c>
      <c r="K117" s="56">
        <f t="shared" si="35"/>
        <v>37.031000000000006</v>
      </c>
      <c r="L117" s="56">
        <f t="shared" si="35"/>
        <v>42.11</v>
      </c>
      <c r="M117" s="56">
        <f t="shared" si="35"/>
        <v>41.089999999999996</v>
      </c>
      <c r="N117" s="56">
        <f t="shared" si="35"/>
        <v>44.354000000000006</v>
      </c>
      <c r="O117" s="56">
        <f t="shared" si="35"/>
        <v>55.236999999999995</v>
      </c>
      <c r="P117" s="56">
        <f t="shared" si="35"/>
        <v>60.236000000000004</v>
      </c>
      <c r="Q117" s="56">
        <f t="shared" si="35"/>
        <v>62.054999999999993</v>
      </c>
      <c r="R117" s="56">
        <f t="shared" si="35"/>
        <v>61.897000000000006</v>
      </c>
      <c r="S117" s="56">
        <f t="shared" si="35"/>
        <v>63.172000000000004</v>
      </c>
      <c r="T117" s="56">
        <f t="shared" si="35"/>
        <v>64.623000000000005</v>
      </c>
      <c r="U117" s="56">
        <f t="shared" si="35"/>
        <v>64.786999999999992</v>
      </c>
      <c r="V117" s="56">
        <f t="shared" si="35"/>
        <v>64.285000000000011</v>
      </c>
      <c r="W117" s="56">
        <f t="shared" si="35"/>
        <v>61.552000000000021</v>
      </c>
      <c r="X117" s="56">
        <f t="shared" si="35"/>
        <v>62.389000000000031</v>
      </c>
      <c r="Y117" s="56">
        <f t="shared" si="35"/>
        <v>62.889000000000031</v>
      </c>
      <c r="Z117" s="56">
        <f t="shared" si="35"/>
        <v>0</v>
      </c>
      <c r="AA117" s="56">
        <f t="shared" si="35"/>
        <v>0</v>
      </c>
      <c r="AB117" s="56">
        <f t="shared" si="35"/>
        <v>0</v>
      </c>
      <c r="AC117" s="56">
        <f t="shared" si="35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>
        <v>60.05</v>
      </c>
      <c r="V120" s="343">
        <v>60.04</v>
      </c>
      <c r="W120" s="343">
        <v>60.11</v>
      </c>
      <c r="X120" s="343">
        <v>60.05</v>
      </c>
      <c r="Y120" s="343">
        <v>60.12</v>
      </c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 t="s">
        <v>1783</v>
      </c>
      <c r="V121" s="403" t="s">
        <v>1783</v>
      </c>
      <c r="W121" s="403" t="s">
        <v>1783</v>
      </c>
      <c r="X121" s="403" t="s">
        <v>94</v>
      </c>
      <c r="Y121" s="403" t="s">
        <v>94</v>
      </c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36">(7.2*(4-COUNTIF(H13:H16,"=CMS")-COUNTIF(H13:H16,"=PMS")))</f>
        <v>7.2</v>
      </c>
      <c r="I127" s="516">
        <f t="shared" si="36"/>
        <v>7.2</v>
      </c>
      <c r="J127" s="516">
        <f t="shared" si="36"/>
        <v>7.2</v>
      </c>
      <c r="K127" s="516">
        <f t="shared" si="36"/>
        <v>7.2</v>
      </c>
      <c r="L127" s="516">
        <f t="shared" ref="L127:AC127" si="37">(7.2*(4-COUNTIF(L13:L16,"=CMS")-COUNTIF(L13:L16,"=PMS")))</f>
        <v>14.4</v>
      </c>
      <c r="M127" s="516">
        <f t="shared" si="37"/>
        <v>14.4</v>
      </c>
      <c r="N127" s="516">
        <f t="shared" si="37"/>
        <v>14.4</v>
      </c>
      <c r="O127" s="516">
        <f t="shared" si="37"/>
        <v>14.4</v>
      </c>
      <c r="P127" s="516">
        <f t="shared" si="37"/>
        <v>14.4</v>
      </c>
      <c r="Q127" s="516">
        <f t="shared" si="37"/>
        <v>14.4</v>
      </c>
      <c r="R127" s="516">
        <f t="shared" si="37"/>
        <v>14.4</v>
      </c>
      <c r="S127" s="516">
        <f t="shared" si="37"/>
        <v>14.4</v>
      </c>
      <c r="T127" s="516">
        <f t="shared" si="37"/>
        <v>14.4</v>
      </c>
      <c r="U127" s="516">
        <f t="shared" si="37"/>
        <v>14.4</v>
      </c>
      <c r="V127" s="516">
        <f t="shared" si="37"/>
        <v>14.4</v>
      </c>
      <c r="W127" s="516">
        <f t="shared" si="37"/>
        <v>14.4</v>
      </c>
      <c r="X127" s="516">
        <f t="shared" si="37"/>
        <v>14.4</v>
      </c>
      <c r="Y127" s="516">
        <f t="shared" ref="Y127" si="38">(7.2*(4-COUNTIF(Y13:Y16,"=CMS")-COUNTIF(Y13:Y16,"=PMS")))</f>
        <v>14.4</v>
      </c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39">13-COUNTIF(F19:F32,"=CMS")-COUNTIF(F19:F32,"=PMS")+IF(COUNTIF(F14:F16,"=CMS")&gt;0,1,0)</f>
        <v>13</v>
      </c>
      <c r="G128" s="516">
        <f t="shared" ref="G128:K128" si="40">13-COUNTIF(G19:G32,"=CMS")-COUNTIF(G19:G32,"=PMS")+IF(COUNTIF(G14:G16,"=CMS")&gt;0,1,0)</f>
        <v>13</v>
      </c>
      <c r="H128" s="516">
        <f t="shared" si="40"/>
        <v>14</v>
      </c>
      <c r="I128" s="516">
        <f t="shared" si="40"/>
        <v>14</v>
      </c>
      <c r="J128" s="516">
        <f t="shared" si="40"/>
        <v>14</v>
      </c>
      <c r="K128" s="516">
        <f t="shared" si="40"/>
        <v>14</v>
      </c>
      <c r="L128" s="516">
        <f t="shared" ref="L128:AC128" si="41">13-COUNTIF(L19:L32,"=CMS")-COUNTIF(L19:L32,"=PMS")+IF(COUNTIF(L14:L16,"=CMS")&gt;0,1,0)</f>
        <v>13</v>
      </c>
      <c r="M128" s="516">
        <f t="shared" si="41"/>
        <v>13</v>
      </c>
      <c r="N128" s="516">
        <f t="shared" si="41"/>
        <v>13</v>
      </c>
      <c r="O128" s="516">
        <f t="shared" si="41"/>
        <v>13</v>
      </c>
      <c r="P128" s="516">
        <f t="shared" si="41"/>
        <v>13</v>
      </c>
      <c r="Q128" s="516">
        <f t="shared" si="41"/>
        <v>13</v>
      </c>
      <c r="R128" s="516">
        <f t="shared" si="41"/>
        <v>13</v>
      </c>
      <c r="S128" s="516">
        <f t="shared" si="41"/>
        <v>13</v>
      </c>
      <c r="T128" s="516">
        <f t="shared" si="41"/>
        <v>13</v>
      </c>
      <c r="U128" s="516">
        <f t="shared" si="41"/>
        <v>13</v>
      </c>
      <c r="V128" s="516">
        <f t="shared" si="41"/>
        <v>13</v>
      </c>
      <c r="W128" s="516">
        <f t="shared" si="41"/>
        <v>13</v>
      </c>
      <c r="X128" s="516">
        <f t="shared" si="41"/>
        <v>13</v>
      </c>
      <c r="Y128" s="516">
        <f t="shared" ref="Y128" si="42">13-COUNTIF(Y19:Y32,"=CMS")-COUNTIF(Y19:Y32,"=PMS")+IF(COUNTIF(Y14:Y16,"=CMS")&gt;0,1,0)</f>
        <v>13</v>
      </c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43">4.5*(2-COUNTIF(F43:F44,"=CMS")-COUNTIF(F43:F44,"=PMS"))</f>
        <v>9</v>
      </c>
      <c r="G129" s="516">
        <f t="shared" ref="G129:K129" si="44">4.5*(2-COUNTIF(G43:G44,"=CMS")-COUNTIF(G43:G44,"=PMS"))</f>
        <v>9</v>
      </c>
      <c r="H129" s="516">
        <f t="shared" si="44"/>
        <v>9</v>
      </c>
      <c r="I129" s="516">
        <f t="shared" si="44"/>
        <v>9</v>
      </c>
      <c r="J129" s="516">
        <f t="shared" si="44"/>
        <v>9</v>
      </c>
      <c r="K129" s="516">
        <f t="shared" si="44"/>
        <v>9</v>
      </c>
      <c r="L129" s="516">
        <f t="shared" ref="L129:AC129" si="45">4.5*(2-COUNTIF(L43:L44,"=CMS")-COUNTIF(L43:L44,"=PMS"))</f>
        <v>9</v>
      </c>
      <c r="M129" s="516">
        <f t="shared" si="45"/>
        <v>9</v>
      </c>
      <c r="N129" s="516">
        <f t="shared" si="45"/>
        <v>9</v>
      </c>
      <c r="O129" s="516">
        <f t="shared" si="45"/>
        <v>9</v>
      </c>
      <c r="P129" s="516">
        <f t="shared" si="45"/>
        <v>9</v>
      </c>
      <c r="Q129" s="516">
        <f t="shared" si="45"/>
        <v>9</v>
      </c>
      <c r="R129" s="516">
        <f t="shared" si="45"/>
        <v>9</v>
      </c>
      <c r="S129" s="516">
        <f t="shared" si="45"/>
        <v>9</v>
      </c>
      <c r="T129" s="516">
        <f t="shared" si="45"/>
        <v>9</v>
      </c>
      <c r="U129" s="516">
        <f t="shared" si="45"/>
        <v>9</v>
      </c>
      <c r="V129" s="516">
        <f t="shared" si="45"/>
        <v>9</v>
      </c>
      <c r="W129" s="516">
        <f t="shared" si="45"/>
        <v>9</v>
      </c>
      <c r="X129" s="516">
        <f t="shared" si="45"/>
        <v>9</v>
      </c>
      <c r="Y129" s="516">
        <f t="shared" ref="Y129" si="46">4.5*(2-COUNTIF(Y43:Y44,"=CMS")-COUNTIF(Y43:Y44,"=PMS"))</f>
        <v>9</v>
      </c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47">8.8*(1-COUNTIF(F45,"=CMS")-COUNTIF(F45,"=PMS"))</f>
        <v>8.8000000000000007</v>
      </c>
      <c r="G130" s="516">
        <f t="shared" ref="G130:K130" si="48">8.8*(1-COUNTIF(G45,"=CMS")-COUNTIF(G45,"=PMS"))</f>
        <v>8.8000000000000007</v>
      </c>
      <c r="H130" s="516">
        <f t="shared" si="48"/>
        <v>8.8000000000000007</v>
      </c>
      <c r="I130" s="516">
        <f t="shared" si="48"/>
        <v>8.8000000000000007</v>
      </c>
      <c r="J130" s="516">
        <f t="shared" si="48"/>
        <v>8.8000000000000007</v>
      </c>
      <c r="K130" s="516">
        <f t="shared" si="48"/>
        <v>8.8000000000000007</v>
      </c>
      <c r="L130" s="516">
        <f t="shared" ref="L130:AC130" si="49">8.8*(1-COUNTIF(L45,"=CMS")-COUNTIF(L45,"=PMS"))</f>
        <v>8.8000000000000007</v>
      </c>
      <c r="M130" s="516">
        <f t="shared" si="49"/>
        <v>8.8000000000000007</v>
      </c>
      <c r="N130" s="516">
        <f t="shared" si="49"/>
        <v>8.8000000000000007</v>
      </c>
      <c r="O130" s="516">
        <f t="shared" si="49"/>
        <v>8.8000000000000007</v>
      </c>
      <c r="P130" s="516">
        <f t="shared" si="49"/>
        <v>8.8000000000000007</v>
      </c>
      <c r="Q130" s="516">
        <f t="shared" si="49"/>
        <v>8.8000000000000007</v>
      </c>
      <c r="R130" s="516">
        <f t="shared" si="49"/>
        <v>8.8000000000000007</v>
      </c>
      <c r="S130" s="516">
        <f t="shared" si="49"/>
        <v>8.8000000000000007</v>
      </c>
      <c r="T130" s="516">
        <f t="shared" si="49"/>
        <v>8.8000000000000007</v>
      </c>
      <c r="U130" s="516">
        <f t="shared" si="49"/>
        <v>8.8000000000000007</v>
      </c>
      <c r="V130" s="516">
        <f t="shared" si="49"/>
        <v>8.8000000000000007</v>
      </c>
      <c r="W130" s="516">
        <f t="shared" si="49"/>
        <v>8.8000000000000007</v>
      </c>
      <c r="X130" s="516">
        <f t="shared" si="49"/>
        <v>8.8000000000000007</v>
      </c>
      <c r="Y130" s="516">
        <f t="shared" ref="Y130" si="50">8.8*(1-COUNTIF(Y45,"=CMS")-COUNTIF(Y45,"=PMS"))</f>
        <v>8.8000000000000007</v>
      </c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7"/>
        <v>8.8000000000000007</v>
      </c>
      <c r="G131" s="516">
        <f t="shared" ref="G131:K131" si="51">8.8*(1-COUNTIF(G46,"=CMS")-COUNTIF(G46,"=PMS"))</f>
        <v>8.8000000000000007</v>
      </c>
      <c r="H131" s="516">
        <f t="shared" si="51"/>
        <v>8.8000000000000007</v>
      </c>
      <c r="I131" s="516">
        <f t="shared" si="51"/>
        <v>8.8000000000000007</v>
      </c>
      <c r="J131" s="516">
        <f t="shared" si="51"/>
        <v>8.8000000000000007</v>
      </c>
      <c r="K131" s="516">
        <f t="shared" si="51"/>
        <v>8.8000000000000007</v>
      </c>
      <c r="L131" s="516">
        <f t="shared" ref="L131:AC131" si="52">8.8*(1-COUNTIF(L46,"=CMS")-COUNTIF(L46,"=PMS"))</f>
        <v>8.8000000000000007</v>
      </c>
      <c r="M131" s="516">
        <f t="shared" si="52"/>
        <v>8.8000000000000007</v>
      </c>
      <c r="N131" s="516">
        <f t="shared" si="52"/>
        <v>8.8000000000000007</v>
      </c>
      <c r="O131" s="516">
        <f t="shared" si="52"/>
        <v>8.8000000000000007</v>
      </c>
      <c r="P131" s="516">
        <f t="shared" si="52"/>
        <v>8.8000000000000007</v>
      </c>
      <c r="Q131" s="516">
        <f t="shared" si="52"/>
        <v>8.8000000000000007</v>
      </c>
      <c r="R131" s="516">
        <f t="shared" si="52"/>
        <v>8.8000000000000007</v>
      </c>
      <c r="S131" s="516">
        <f t="shared" si="52"/>
        <v>8.8000000000000007</v>
      </c>
      <c r="T131" s="516">
        <f t="shared" si="52"/>
        <v>8.8000000000000007</v>
      </c>
      <c r="U131" s="516">
        <f t="shared" si="52"/>
        <v>8.8000000000000007</v>
      </c>
      <c r="V131" s="516">
        <f t="shared" si="52"/>
        <v>8.8000000000000007</v>
      </c>
      <c r="W131" s="516">
        <f t="shared" si="52"/>
        <v>8.8000000000000007</v>
      </c>
      <c r="X131" s="516">
        <f t="shared" si="52"/>
        <v>8.8000000000000007</v>
      </c>
      <c r="Y131" s="516">
        <f t="shared" ref="Y131" si="53">8.8*(1-COUNTIF(Y46,"=CMS")-COUNTIF(Y46,"=PMS"))</f>
        <v>8.8000000000000007</v>
      </c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54">0.85*(3-COUNTIF(F68:F70,"=CMS"))</f>
        <v>2.5499999999999998</v>
      </c>
      <c r="G134" s="516">
        <f t="shared" ref="G134:K134" si="55">0.85*(3-COUNTIF(G68:G70,"=CMS"))</f>
        <v>2.5499999999999998</v>
      </c>
      <c r="H134" s="516">
        <f t="shared" si="55"/>
        <v>2.5499999999999998</v>
      </c>
      <c r="I134" s="516">
        <f t="shared" si="55"/>
        <v>2.5499999999999998</v>
      </c>
      <c r="J134" s="516">
        <f t="shared" si="55"/>
        <v>2.5499999999999998</v>
      </c>
      <c r="K134" s="516">
        <f t="shared" si="55"/>
        <v>2.5499999999999998</v>
      </c>
      <c r="L134" s="516">
        <f t="shared" ref="L134:AC134" si="56">0.85*(3-COUNTIF(L68:L70,"=CMS"))</f>
        <v>2.5499999999999998</v>
      </c>
      <c r="M134" s="516">
        <f t="shared" si="56"/>
        <v>2.5499999999999998</v>
      </c>
      <c r="N134" s="516">
        <f t="shared" si="56"/>
        <v>2.5499999999999998</v>
      </c>
      <c r="O134" s="516">
        <f t="shared" si="56"/>
        <v>2.5499999999999998</v>
      </c>
      <c r="P134" s="516">
        <f t="shared" si="56"/>
        <v>2.5499999999999998</v>
      </c>
      <c r="Q134" s="516">
        <f t="shared" si="56"/>
        <v>2.5499999999999998</v>
      </c>
      <c r="R134" s="516">
        <f t="shared" si="56"/>
        <v>2.5499999999999998</v>
      </c>
      <c r="S134" s="516">
        <f t="shared" si="56"/>
        <v>2.5499999999999998</v>
      </c>
      <c r="T134" s="516">
        <f t="shared" si="56"/>
        <v>2.5499999999999998</v>
      </c>
      <c r="U134" s="516">
        <f t="shared" si="56"/>
        <v>2.5499999999999998</v>
      </c>
      <c r="V134" s="516">
        <f t="shared" si="56"/>
        <v>2.5499999999999998</v>
      </c>
      <c r="W134" s="516">
        <f t="shared" si="56"/>
        <v>2.5499999999999998</v>
      </c>
      <c r="X134" s="516">
        <f t="shared" si="56"/>
        <v>2.5499999999999998</v>
      </c>
      <c r="Y134" s="516">
        <f t="shared" ref="Y134" si="57">0.85*(3-COUNTIF(Y68:Y70,"=CMS"))</f>
        <v>2.5499999999999998</v>
      </c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58">1*(2-COUNTIF(F84:F85,"=CMS"))</f>
        <v>1</v>
      </c>
      <c r="G135" s="516">
        <f t="shared" ref="G135:K135" si="59">1*(2-COUNTIF(G84:G85,"=CMS"))</f>
        <v>1</v>
      </c>
      <c r="H135" s="516">
        <f t="shared" si="59"/>
        <v>1</v>
      </c>
      <c r="I135" s="516">
        <f t="shared" si="59"/>
        <v>1</v>
      </c>
      <c r="J135" s="516">
        <f t="shared" si="59"/>
        <v>1</v>
      </c>
      <c r="K135" s="516">
        <f t="shared" si="59"/>
        <v>1</v>
      </c>
      <c r="L135" s="516">
        <f t="shared" ref="L135:AC135" si="60">1*(2-COUNTIF(L84:L85,"=CMS"))</f>
        <v>1</v>
      </c>
      <c r="M135" s="516">
        <f t="shared" si="60"/>
        <v>1</v>
      </c>
      <c r="N135" s="516">
        <f t="shared" si="60"/>
        <v>1</v>
      </c>
      <c r="O135" s="516">
        <f t="shared" si="60"/>
        <v>1</v>
      </c>
      <c r="P135" s="516">
        <f t="shared" si="60"/>
        <v>1</v>
      </c>
      <c r="Q135" s="516">
        <f t="shared" si="60"/>
        <v>1</v>
      </c>
      <c r="R135" s="516">
        <f t="shared" si="60"/>
        <v>1</v>
      </c>
      <c r="S135" s="516">
        <f t="shared" si="60"/>
        <v>1</v>
      </c>
      <c r="T135" s="516">
        <f t="shared" si="60"/>
        <v>1</v>
      </c>
      <c r="U135" s="516">
        <f t="shared" si="60"/>
        <v>1</v>
      </c>
      <c r="V135" s="516">
        <f t="shared" si="60"/>
        <v>0</v>
      </c>
      <c r="W135" s="516">
        <f t="shared" si="60"/>
        <v>1</v>
      </c>
      <c r="X135" s="516">
        <f t="shared" si="60"/>
        <v>1</v>
      </c>
      <c r="Y135" s="516">
        <f t="shared" ref="Y135" si="61">1*(2-COUNTIF(Y84:Y85,"=CMS"))</f>
        <v>1</v>
      </c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62">IF(SUM(G127:G128)&gt;33,0,33-SUM(G127:G128))</f>
        <v>5.6000000000000014</v>
      </c>
      <c r="H136" s="517">
        <f t="shared" si="62"/>
        <v>11.8</v>
      </c>
      <c r="I136" s="517">
        <f t="shared" si="62"/>
        <v>11.8</v>
      </c>
      <c r="J136" s="517">
        <f t="shared" si="62"/>
        <v>11.8</v>
      </c>
      <c r="K136" s="517">
        <f t="shared" si="62"/>
        <v>11.8</v>
      </c>
      <c r="L136" s="517">
        <f t="shared" si="62"/>
        <v>5.6000000000000014</v>
      </c>
      <c r="M136" s="517">
        <f t="shared" si="62"/>
        <v>5.6000000000000014</v>
      </c>
      <c r="N136" s="517">
        <f t="shared" si="62"/>
        <v>5.6000000000000014</v>
      </c>
      <c r="O136" s="517">
        <f t="shared" si="62"/>
        <v>5.6000000000000014</v>
      </c>
      <c r="P136" s="517">
        <f t="shared" si="62"/>
        <v>5.6000000000000014</v>
      </c>
      <c r="Q136" s="517">
        <f t="shared" si="62"/>
        <v>5.6000000000000014</v>
      </c>
      <c r="R136" s="517">
        <f t="shared" si="62"/>
        <v>5.6000000000000014</v>
      </c>
      <c r="S136" s="517">
        <f t="shared" si="62"/>
        <v>5.6000000000000014</v>
      </c>
      <c r="T136" s="517">
        <f t="shared" si="62"/>
        <v>5.6000000000000014</v>
      </c>
      <c r="U136" s="517">
        <f t="shared" si="62"/>
        <v>5.6000000000000014</v>
      </c>
      <c r="V136" s="517">
        <f t="shared" si="62"/>
        <v>5.6000000000000014</v>
      </c>
      <c r="W136" s="517">
        <f t="shared" si="62"/>
        <v>5.6000000000000014</v>
      </c>
      <c r="X136" s="517">
        <f t="shared" si="62"/>
        <v>5.6000000000000014</v>
      </c>
      <c r="Y136" s="517">
        <f t="shared" si="62"/>
        <v>5.6000000000000014</v>
      </c>
      <c r="Z136" s="517">
        <f t="shared" si="62"/>
        <v>33</v>
      </c>
      <c r="AA136" s="517">
        <f t="shared" si="62"/>
        <v>33</v>
      </c>
      <c r="AB136" s="517">
        <f t="shared" si="62"/>
        <v>33</v>
      </c>
      <c r="AC136" s="517">
        <f t="shared" si="62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63">IF(SUM(G129,G131,G132)&gt;25,0,25-SUM(G129,G131,G132))</f>
        <v>0</v>
      </c>
      <c r="H137" s="518">
        <f t="shared" si="63"/>
        <v>0</v>
      </c>
      <c r="I137" s="518">
        <f t="shared" si="63"/>
        <v>0</v>
      </c>
      <c r="J137" s="518">
        <f t="shared" si="63"/>
        <v>0</v>
      </c>
      <c r="K137" s="518">
        <f t="shared" si="63"/>
        <v>0</v>
      </c>
      <c r="L137" s="518">
        <f>IF(SUM(L129,L131,L132)&gt;25,0,25-SUM(L129,L131,L132))</f>
        <v>0</v>
      </c>
      <c r="M137" s="518">
        <f t="shared" si="63"/>
        <v>0</v>
      </c>
      <c r="N137" s="518">
        <f t="shared" si="63"/>
        <v>0</v>
      </c>
      <c r="O137" s="518">
        <f t="shared" si="63"/>
        <v>0</v>
      </c>
      <c r="P137" s="518">
        <f>IF(SUM(P129,P131,P132)&gt;25,0,25-SUM(P129,P131,P132))</f>
        <v>0</v>
      </c>
      <c r="Q137" s="518">
        <f t="shared" si="63"/>
        <v>0</v>
      </c>
      <c r="R137" s="518">
        <f t="shared" si="63"/>
        <v>0</v>
      </c>
      <c r="S137" s="518">
        <f t="shared" si="63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3"/>
        <v>0</v>
      </c>
      <c r="X137" s="518">
        <f t="shared" si="63"/>
        <v>0</v>
      </c>
      <c r="Y137" s="518">
        <f t="shared" si="63"/>
        <v>0</v>
      </c>
      <c r="Z137" s="518">
        <f t="shared" si="63"/>
        <v>25</v>
      </c>
      <c r="AA137" s="518">
        <f t="shared" si="63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64">IF(SUM(G130,G133,G134,G135)&gt;17,0,17-SUM(G130,G133,G134,G135))</f>
        <v>0</v>
      </c>
      <c r="H138" s="519">
        <f t="shared" si="64"/>
        <v>0</v>
      </c>
      <c r="I138" s="519">
        <f t="shared" si="64"/>
        <v>0</v>
      </c>
      <c r="J138" s="519">
        <f t="shared" si="64"/>
        <v>0</v>
      </c>
      <c r="K138" s="519">
        <f t="shared" si="64"/>
        <v>0</v>
      </c>
      <c r="L138" s="519">
        <f t="shared" si="64"/>
        <v>0</v>
      </c>
      <c r="M138" s="519">
        <f t="shared" si="64"/>
        <v>0</v>
      </c>
      <c r="N138" s="519">
        <f t="shared" si="64"/>
        <v>0</v>
      </c>
      <c r="O138" s="519">
        <f t="shared" si="64"/>
        <v>0</v>
      </c>
      <c r="P138" s="519">
        <f t="shared" si="64"/>
        <v>0</v>
      </c>
      <c r="Q138" s="519">
        <f t="shared" si="64"/>
        <v>0</v>
      </c>
      <c r="R138" s="519">
        <f t="shared" si="64"/>
        <v>0</v>
      </c>
      <c r="S138" s="519">
        <f t="shared" si="64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4"/>
        <v>0</v>
      </c>
      <c r="X138" s="519">
        <f t="shared" si="64"/>
        <v>0</v>
      </c>
      <c r="Y138" s="519">
        <f t="shared" si="64"/>
        <v>0</v>
      </c>
      <c r="Z138" s="519">
        <f t="shared" si="64"/>
        <v>17</v>
      </c>
      <c r="AA138" s="519">
        <f t="shared" si="64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W84:AC84 Z56:AA64 I20:N22 G56:Y65 G19:G23 G25:G27 M25:N26 I23:K23 M23:N23 H27:N27 G28:N30 G43:AC46 G49:AC49 I19:AC19 G32:N32 G31 I31:N31 G13:AC16 I25:K26 I85:AC85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43:AC46 G49:AC49 G13:AC16 W84:AC84 G85:AC85 G68:AC70">
    <cfRule type="cellIs" dxfId="237" priority="238" operator="lessThanOrEqual">
      <formula>0</formula>
    </cfRule>
  </conditionalFormatting>
  <conditionalFormatting sqref="G24:N24 I20:N22 G52:AC65 G19:G23 G25:G27 M25:N26 I23:K23 M23:N23 H27:N27 G28:N30 G43:AC46 G49:AC49 I19:AC19 G32:N32 G31 I31:N31 G13:AC16 I25:K26 W84:AC84 G85:AC85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:V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:V84">
    <cfRule type="cellIs" dxfId="194" priority="195" operator="lessThanOrEqual">
      <formula>0</formula>
    </cfRule>
  </conditionalFormatting>
  <conditionalFormatting sqref="F84:V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25" activePane="bottomRight" state="frozen"/>
      <selection pane="topRight" activeCell="BY777" sqref="BY777"/>
      <selection pane="bottomLeft" activeCell="BY777" sqref="BY777"/>
      <selection pane="bottomRight" activeCell="E249" sqref="E249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>
        <v>14.1</v>
      </c>
      <c r="F245" s="223">
        <v>68.959999999999994</v>
      </c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>
        <v>0.89</v>
      </c>
      <c r="Q245" s="223">
        <v>3.391</v>
      </c>
      <c r="R245" s="352" cm="1">
        <f t="array" aca="1" ref="R245" ca="1">INDIRECT("'"&amp;$C245&amp;"'!"&amp;"$"&amp;$D245&amp;$R$1&amp;"")</f>
        <v>6.7</v>
      </c>
      <c r="S245" s="225"/>
      <c r="T245" s="225">
        <v>0.9</v>
      </c>
      <c r="U245" s="226">
        <v>3.2370000000000001</v>
      </c>
      <c r="V245" s="222">
        <v>14.034000000000001</v>
      </c>
      <c r="W245" s="227" cm="1">
        <f t="array" aca="1" ref="W245" ca="1">INDIRECT("'"&amp;$C245&amp;"'!"&amp;"$"&amp;$D245&amp;$W$1&amp;"")</f>
        <v>12.826999999999996</v>
      </c>
      <c r="X245" s="225">
        <v>0.97</v>
      </c>
      <c r="Y245" s="223">
        <v>3.4420000000000002</v>
      </c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>
        <v>11.6</v>
      </c>
      <c r="AQ245" s="226">
        <v>70.400000000000006</v>
      </c>
      <c r="AR245" s="222" cm="1">
        <f t="array" aca="1" ref="AR245" ca="1">INDIRECT("'"&amp;$C245&amp;"'!"&amp;"$"&amp;$D245&amp;$AR$1&amp;"")</f>
        <v>4</v>
      </c>
      <c r="AS245" s="225">
        <v>0.95</v>
      </c>
      <c r="AT245" s="223">
        <v>1.2</v>
      </c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>
        <v>13.94</v>
      </c>
      <c r="AY245" s="226">
        <v>70.599999999999994</v>
      </c>
      <c r="AZ245" s="225" cm="1">
        <f t="array" aca="1" ref="AZ245" ca="1">INDIRECT("'"&amp;$C245&amp;"'!"&amp;"$"&amp;$D245&amp;$AZ$1&amp;"")</f>
        <v>4</v>
      </c>
      <c r="BA245" s="224"/>
      <c r="BB245" s="225">
        <v>0.95</v>
      </c>
      <c r="BC245" s="223">
        <v>1.2</v>
      </c>
      <c r="BD245" s="225" cm="1">
        <f t="array" aca="1" ref="BD245" ca="1">INDIRECT("'"&amp;$C245&amp;"'!"&amp;"$"&amp;$D245&amp;$BD$1&amp;"")</f>
        <v>7</v>
      </c>
      <c r="BE245" s="224"/>
      <c r="BF245" s="225">
        <v>0.96</v>
      </c>
      <c r="BG245" s="223">
        <v>2.1</v>
      </c>
      <c r="BH245" s="227">
        <v>14.17</v>
      </c>
      <c r="BI245" s="223">
        <v>71.099999999999994</v>
      </c>
      <c r="BJ245" s="227" cm="1">
        <f t="array" aca="1" ref="BJ245" ca="1">INDIRECT("'"&amp;$C245&amp;"'!"&amp;"$"&amp;$D245&amp;$BJ$1&amp;"")</f>
        <v>14.25</v>
      </c>
      <c r="BK245" s="225">
        <v>0.96</v>
      </c>
      <c r="BL245" s="223">
        <v>4.45</v>
      </c>
      <c r="BM245" s="407">
        <v>67.2</v>
      </c>
      <c r="BN245" s="222" cm="1">
        <f t="array" aca="1" ref="BN245" ca="1">INDIRECT("'"&amp;$C245&amp;"'!"&amp;"$"&amp;$D245&amp;$BN$1&amp;"")</f>
        <v>6.9</v>
      </c>
      <c r="BO245" s="224">
        <v>0.95</v>
      </c>
      <c r="BP245" s="223">
        <v>2.2000000000000002</v>
      </c>
      <c r="BQ245" s="227" cm="1">
        <f t="array" aca="1" ref="BQ245" ca="1">INDIRECT("'"&amp;$C245&amp;"'!"&amp;"$"&amp;$D245&amp;$BQ$1&amp;"")</f>
        <v>1.49</v>
      </c>
      <c r="BR245" s="225"/>
      <c r="BS245" s="225">
        <v>0.99</v>
      </c>
      <c r="BT245" s="223">
        <v>0.19</v>
      </c>
      <c r="BU245" s="228" cm="1">
        <f t="array" aca="1" ref="BU245" ca="1">INDIRECT("'"&amp;$C245&amp;"'!"&amp;"$"&amp;$D245&amp;$BU$1&amp;"")</f>
        <v>0.92</v>
      </c>
      <c r="BV245" s="225"/>
      <c r="BW245" s="225">
        <v>0.97</v>
      </c>
      <c r="BX245" s="223">
        <v>0.24</v>
      </c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>
        <v>14</v>
      </c>
      <c r="F246" s="230">
        <v>68.95</v>
      </c>
      <c r="G246" s="231" t="str" cm="1">
        <f t="array" aca="1" ref="G246" ca="1">INDIRECT("'"&amp;$C246&amp;"'!"&amp;"$"&amp;$D246&amp;$G$1&amp;"")</f>
        <v>CMS</v>
      </c>
      <c r="H246" s="232" t="s">
        <v>1</v>
      </c>
      <c r="I246" s="230" t="s">
        <v>1</v>
      </c>
      <c r="J246" s="231" t="str" cm="1">
        <f t="array" aca="1" ref="J246" ca="1">INDIRECT("'"&amp;$C246&amp;"'!"&amp;"$"&amp;$D246&amp;$J$1&amp;"")</f>
        <v>PMS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6.7</v>
      </c>
      <c r="O246" s="232"/>
      <c r="P246" s="232">
        <v>0.9</v>
      </c>
      <c r="Q246" s="230">
        <v>3.294</v>
      </c>
      <c r="R246" s="353" cm="1">
        <f t="array" aca="1" ref="R246" ca="1">INDIRECT("'"&amp;$C246&amp;"'!"&amp;"$"&amp;$D246&amp;$R$1&amp;"")</f>
        <v>6.7</v>
      </c>
      <c r="S246" s="232"/>
      <c r="T246" s="232">
        <v>0.9</v>
      </c>
      <c r="U246" s="233">
        <v>3.2210000000000001</v>
      </c>
      <c r="V246" s="229">
        <v>14.007999999999999</v>
      </c>
      <c r="W246" s="234" cm="1">
        <f t="array" aca="1" ref="W246" ca="1">INDIRECT("'"&amp;$C246&amp;"'!"&amp;"$"&amp;$D246&amp;$W$1&amp;"")</f>
        <v>12.844999999999999</v>
      </c>
      <c r="X246" s="232">
        <v>0.97</v>
      </c>
      <c r="Y246" s="230">
        <v>3.4620000000000002</v>
      </c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>
        <v>11.6</v>
      </c>
      <c r="AQ246" s="233">
        <v>70.3</v>
      </c>
      <c r="AR246" s="229" cm="1">
        <f t="array" aca="1" ref="AR246" ca="1">INDIRECT("'"&amp;$C246&amp;"'!"&amp;"$"&amp;$D246&amp;$AR$1&amp;"")</f>
        <v>4</v>
      </c>
      <c r="AS246" s="232">
        <v>0.92</v>
      </c>
      <c r="AT246" s="230">
        <v>1.63</v>
      </c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>
        <v>13.94</v>
      </c>
      <c r="AY246" s="233">
        <v>70.599999999999994</v>
      </c>
      <c r="AZ246" s="232" cm="1">
        <f t="array" aca="1" ref="AZ246" ca="1">INDIRECT("'"&amp;$C246&amp;"'!"&amp;"$"&amp;$D246&amp;$AZ$1&amp;"")</f>
        <v>3.5</v>
      </c>
      <c r="BA246" s="231"/>
      <c r="BB246" s="232">
        <v>0.93</v>
      </c>
      <c r="BC246" s="230">
        <v>1.3</v>
      </c>
      <c r="BD246" s="232" cm="1">
        <f t="array" aca="1" ref="BD246" ca="1">INDIRECT("'"&amp;$C246&amp;"'!"&amp;"$"&amp;$D246&amp;$BD$1&amp;"")</f>
        <v>7</v>
      </c>
      <c r="BE246" s="231"/>
      <c r="BF246" s="232">
        <v>0.95</v>
      </c>
      <c r="BG246" s="230">
        <v>2.2000000000000002</v>
      </c>
      <c r="BH246" s="234">
        <v>14.17</v>
      </c>
      <c r="BI246" s="230">
        <v>71</v>
      </c>
      <c r="BJ246" s="234" cm="1">
        <f t="array" aca="1" ref="BJ246" ca="1">INDIRECT("'"&amp;$C246&amp;"'!"&amp;"$"&amp;$D246&amp;$BJ$1&amp;"")</f>
        <v>14.24</v>
      </c>
      <c r="BK246" s="232">
        <v>0.96</v>
      </c>
      <c r="BL246" s="230">
        <v>4.43</v>
      </c>
      <c r="BM246" s="408">
        <v>67.2</v>
      </c>
      <c r="BN246" s="229" cm="1">
        <f t="array" aca="1" ref="BN246" ca="1">INDIRECT("'"&amp;$C246&amp;"'!"&amp;"$"&amp;$D246&amp;$BN$1&amp;"")</f>
        <v>6.9</v>
      </c>
      <c r="BO246" s="231">
        <v>0.5</v>
      </c>
      <c r="BP246" s="230">
        <v>2.2000000000000002</v>
      </c>
      <c r="BQ246" s="234" cm="1">
        <f t="array" aca="1" ref="BQ246" ca="1">INDIRECT("'"&amp;$C246&amp;"'!"&amp;"$"&amp;$D246&amp;$BQ$1&amp;"")</f>
        <v>1.48</v>
      </c>
      <c r="BR246" s="232"/>
      <c r="BS246" s="232">
        <v>0.99</v>
      </c>
      <c r="BT246" s="230">
        <v>0.19</v>
      </c>
      <c r="BU246" s="235" cm="1">
        <f t="array" aca="1" ref="BU246" ca="1">INDIRECT("'"&amp;$C246&amp;"'!"&amp;"$"&amp;$D246&amp;$BU$1&amp;"")</f>
        <v>0</v>
      </c>
      <c r="BV246" s="232"/>
      <c r="BW246" s="232" t="s">
        <v>1</v>
      </c>
      <c r="BX246" s="230" t="s">
        <v>1</v>
      </c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>
        <v>14.1</v>
      </c>
      <c r="F247" s="223">
        <v>68.930000000000007</v>
      </c>
      <c r="G247" s="224" t="str" cm="1">
        <f t="array" aca="1" ref="G247" ca="1">INDIRECT("'"&amp;$C247&amp;"'!"&amp;"$"&amp;$D247&amp;$G$1&amp;"")</f>
        <v>CMS</v>
      </c>
      <c r="H247" s="225" t="s">
        <v>1</v>
      </c>
      <c r="I247" s="223" t="s">
        <v>1</v>
      </c>
      <c r="J247" s="224" t="str" cm="1">
        <f t="array" aca="1" ref="J247" ca="1">INDIRECT("'"&amp;$C247&amp;"'!"&amp;"$"&amp;$D247&amp;$J$1&amp;"")</f>
        <v>PMS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6.5</v>
      </c>
      <c r="O247" s="225"/>
      <c r="P247" s="225">
        <v>0.89</v>
      </c>
      <c r="Q247" s="226">
        <v>3.4910000000000001</v>
      </c>
      <c r="R247" s="352" cm="1">
        <f t="array" aca="1" ref="R247" ca="1">INDIRECT("'"&amp;$C247&amp;"'!"&amp;"$"&amp;$D247&amp;$R$1&amp;"")</f>
        <v>6.5</v>
      </c>
      <c r="S247" s="225"/>
      <c r="T247" s="225">
        <v>0.89</v>
      </c>
      <c r="U247" s="226">
        <v>3.4790000000000001</v>
      </c>
      <c r="V247" s="222">
        <v>14.004</v>
      </c>
      <c r="W247" s="227" cm="1">
        <f t="array" aca="1" ref="W247" ca="1">INDIRECT("'"&amp;$C247&amp;"'!"&amp;"$"&amp;$D247&amp;$W$1&amp;"")</f>
        <v>12.821999999999999</v>
      </c>
      <c r="X247" s="225">
        <v>0.97</v>
      </c>
      <c r="Y247" s="223">
        <v>3.4580000000000002</v>
      </c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>
        <v>11.6</v>
      </c>
      <c r="AQ247" s="226">
        <v>70.7</v>
      </c>
      <c r="AR247" s="222" cm="1">
        <f t="array" aca="1" ref="AR247" ca="1">INDIRECT("'"&amp;$C247&amp;"'!"&amp;"$"&amp;$D247&amp;$AR$1&amp;"")</f>
        <v>4</v>
      </c>
      <c r="AS247" s="225">
        <v>0.95</v>
      </c>
      <c r="AT247" s="223">
        <v>1.24</v>
      </c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>
        <v>14</v>
      </c>
      <c r="AY247" s="226">
        <v>70.599999999999994</v>
      </c>
      <c r="AZ247" s="225" cm="1">
        <f t="array" aca="1" ref="AZ247" ca="1">INDIRECT("'"&amp;$C247&amp;"'!"&amp;"$"&amp;$D247&amp;$AZ$1&amp;"")</f>
        <v>3</v>
      </c>
      <c r="BA247" s="224"/>
      <c r="BB247" s="225">
        <v>0.93</v>
      </c>
      <c r="BC247" s="223">
        <v>1.3</v>
      </c>
      <c r="BD247" s="225" cm="1">
        <f t="array" aca="1" ref="BD247" ca="1">INDIRECT("'"&amp;$C247&amp;"'!"&amp;"$"&amp;$D247&amp;$BD$1&amp;"")</f>
        <v>7</v>
      </c>
      <c r="BE247" s="224"/>
      <c r="BF247" s="225">
        <v>0.94</v>
      </c>
      <c r="BG247" s="223">
        <v>2.4</v>
      </c>
      <c r="BH247" s="227">
        <v>14.22</v>
      </c>
      <c r="BI247" s="223">
        <v>71.33</v>
      </c>
      <c r="BJ247" s="227" cm="1">
        <f t="array" aca="1" ref="BJ247" ca="1">INDIRECT("'"&amp;$C247&amp;"'!"&amp;"$"&amp;$D247&amp;$BJ$1&amp;"")</f>
        <v>14.25</v>
      </c>
      <c r="BK247" s="225">
        <v>0.96</v>
      </c>
      <c r="BL247" s="223">
        <v>4.53</v>
      </c>
      <c r="BM247" s="407">
        <v>67.2</v>
      </c>
      <c r="BN247" s="222" cm="1">
        <f t="array" aca="1" ref="BN247" ca="1">INDIRECT("'"&amp;$C247&amp;"'!"&amp;"$"&amp;$D247&amp;$BN$1&amp;"")</f>
        <v>5.0999999999999996</v>
      </c>
      <c r="BO247" s="224">
        <v>0.95</v>
      </c>
      <c r="BP247" s="223">
        <v>1.6</v>
      </c>
      <c r="BQ247" s="227" cm="1">
        <f t="array" aca="1" ref="BQ247" ca="1">INDIRECT("'"&amp;$C247&amp;"'!"&amp;"$"&amp;$D247&amp;$BQ$1&amp;"")</f>
        <v>1.46</v>
      </c>
      <c r="BR247" s="225"/>
      <c r="BS247" s="225">
        <v>0.99</v>
      </c>
      <c r="BT247" s="223">
        <v>0.2</v>
      </c>
      <c r="BU247" s="228" cm="1">
        <f t="array" aca="1" ref="BU247" ca="1">INDIRECT("'"&amp;$C247&amp;"'!"&amp;"$"&amp;$D247&amp;$BU$1&amp;"")</f>
        <v>0</v>
      </c>
      <c r="BV247" s="225"/>
      <c r="BW247" s="225" t="s">
        <v>1</v>
      </c>
      <c r="BX247" s="223" t="s">
        <v>1</v>
      </c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>
        <v>14</v>
      </c>
      <c r="F248" s="230">
        <v>68.67</v>
      </c>
      <c r="G248" s="231" t="str" cm="1">
        <f t="array" aca="1" ref="G248" ca="1">INDIRECT("'"&amp;$C248&amp;"'!"&amp;"$"&amp;$D248&amp;$G$1&amp;"")</f>
        <v>CMS</v>
      </c>
      <c r="H248" s="232" t="s">
        <v>1</v>
      </c>
      <c r="I248" s="230" t="s">
        <v>1</v>
      </c>
      <c r="J248" s="231" t="str" cm="1">
        <f t="array" aca="1" ref="J248" ca="1">INDIRECT("'"&amp;$C248&amp;"'!"&amp;"$"&amp;$D248&amp;$J$1&amp;"")</f>
        <v>PMS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6.8</v>
      </c>
      <c r="O248" s="232"/>
      <c r="P248" s="232">
        <v>0.9</v>
      </c>
      <c r="Q248" s="230">
        <v>2.2109999999999999</v>
      </c>
      <c r="R248" s="229" cm="1">
        <f t="array" aca="1" ref="R248" ca="1">INDIRECT("'"&amp;$C248&amp;"'!"&amp;"$"&amp;$D248&amp;$R$1&amp;"")</f>
        <v>6.8</v>
      </c>
      <c r="S248" s="232"/>
      <c r="T248" s="232">
        <v>0.9</v>
      </c>
      <c r="U248" s="233">
        <v>2.2170000000000001</v>
      </c>
      <c r="V248" s="229">
        <v>13.965</v>
      </c>
      <c r="W248" s="234" cm="1">
        <f t="array" aca="1" ref="W248" ca="1">INDIRECT("'"&amp;$C248&amp;"'!"&amp;"$"&amp;$D248&amp;$W$1&amp;"")</f>
        <v>12.798999999999999</v>
      </c>
      <c r="X248" s="232">
        <v>0.97</v>
      </c>
      <c r="Y248" s="230">
        <v>3.4580000000000002</v>
      </c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>
        <v>11.6</v>
      </c>
      <c r="AQ248" s="233">
        <v>70.599999999999994</v>
      </c>
      <c r="AR248" s="229" cm="1">
        <f t="array" aca="1" ref="AR248" ca="1">INDIRECT("'"&amp;$C248&amp;"'!"&amp;"$"&amp;$D248&amp;$AR$1&amp;"")</f>
        <v>4</v>
      </c>
      <c r="AS248" s="232">
        <v>0.94</v>
      </c>
      <c r="AT248" s="230">
        <v>1.44</v>
      </c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>
        <v>14.02</v>
      </c>
      <c r="AY248" s="233">
        <v>70.599999999999994</v>
      </c>
      <c r="AZ248" s="232" cm="1">
        <f t="array" aca="1" ref="AZ248" ca="1">INDIRECT("'"&amp;$C248&amp;"'!"&amp;"$"&amp;$D248&amp;$AZ$1&amp;"")</f>
        <v>5.5</v>
      </c>
      <c r="BA248" s="231"/>
      <c r="BB248" s="232">
        <v>0.97</v>
      </c>
      <c r="BC248" s="230">
        <v>1.2</v>
      </c>
      <c r="BD248" s="232" cm="1">
        <f t="array" aca="1" ref="BD248" ca="1">INDIRECT("'"&amp;$C248&amp;"'!"&amp;"$"&amp;$D248&amp;$BD$1&amp;"")</f>
        <v>7</v>
      </c>
      <c r="BE248" s="231"/>
      <c r="BF248" s="232">
        <v>0.93</v>
      </c>
      <c r="BG248" s="230">
        <v>2.7</v>
      </c>
      <c r="BH248" s="234">
        <v>14.18</v>
      </c>
      <c r="BI248" s="230">
        <v>71.36</v>
      </c>
      <c r="BJ248" s="234" cm="1">
        <f t="array" aca="1" ref="BJ248" ca="1">INDIRECT("'"&amp;$C248&amp;"'!"&amp;"$"&amp;$D248&amp;$BJ$1&amp;"")</f>
        <v>14.24</v>
      </c>
      <c r="BK248" s="232">
        <v>0.98</v>
      </c>
      <c r="BL248" s="230">
        <v>3.39</v>
      </c>
      <c r="BM248" s="408">
        <v>66.900000000000006</v>
      </c>
      <c r="BN248" s="229" cm="1">
        <f t="array" aca="1" ref="BN248" ca="1">INDIRECT("'"&amp;$C248&amp;"'!"&amp;"$"&amp;$D248&amp;$BN$1&amp;"")</f>
        <v>2.8</v>
      </c>
      <c r="BO248" s="231">
        <v>0.95</v>
      </c>
      <c r="BP248" s="230">
        <v>0.91</v>
      </c>
      <c r="BQ248" s="234" cm="1">
        <f t="array" aca="1" ref="BQ248" ca="1">INDIRECT("'"&amp;$C248&amp;"'!"&amp;"$"&amp;$D248&amp;$BQ$1&amp;"")</f>
        <v>1.45</v>
      </c>
      <c r="BR248" s="232"/>
      <c r="BS248" s="232">
        <v>0.99</v>
      </c>
      <c r="BT248" s="230">
        <v>0.17</v>
      </c>
      <c r="BU248" s="235" cm="1">
        <f t="array" aca="1" ref="BU248" ca="1">INDIRECT("'"&amp;$C248&amp;"'!"&amp;"$"&amp;$D248&amp;$BU$1&amp;"")</f>
        <v>1</v>
      </c>
      <c r="BV248" s="232"/>
      <c r="BW248" s="232">
        <v>0.97</v>
      </c>
      <c r="BX248" s="230">
        <v>0.27</v>
      </c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str" cm="1">
        <f t="array" aca="1" ref="G249" ca="1">INDIRECT("'"&amp;$C249&amp;"'!"&amp;"$"&amp;$D249&amp;$G$1&amp;"")</f>
        <v>CMS</v>
      </c>
      <c r="H249" s="225" t="s">
        <v>1</v>
      </c>
      <c r="I249" s="223" t="s">
        <v>1</v>
      </c>
      <c r="J249" s="224" t="str" cm="1">
        <f t="array" aca="1" ref="J249" ca="1">INDIRECT("'"&amp;$C249&amp;"'!"&amp;"$"&amp;$D249&amp;$J$1&amp;"")</f>
        <v>PMS</v>
      </c>
      <c r="K249" s="493"/>
      <c r="L249" s="225"/>
      <c r="M249" s="226"/>
      <c r="N249" s="222" cm="1">
        <f t="array" aca="1" ref="N249" ca="1">INDIRECT("'"&amp;$C249&amp;"'!"&amp;"$"&amp;$D249&amp;$N$1&amp;"")</f>
        <v>6.8</v>
      </c>
      <c r="O249" s="225"/>
      <c r="P249" s="225"/>
      <c r="Q249" s="223"/>
      <c r="R249" s="352" cm="1">
        <f t="array" aca="1" ref="R249" ca="1">INDIRECT("'"&amp;$C249&amp;"'!"&amp;"$"&amp;$D249&amp;$R$1&amp;"")</f>
        <v>6.8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12.798999999999999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4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/>
      <c r="AY249" s="226"/>
      <c r="AZ249" s="225" cm="1">
        <f t="array" aca="1" ref="AZ249" ca="1">INDIRECT("'"&amp;$C249&amp;"'!"&amp;"$"&amp;$D249&amp;$AZ$1&amp;"")</f>
        <v>5.5</v>
      </c>
      <c r="BA249" s="224"/>
      <c r="BB249" s="225"/>
      <c r="BC249" s="223"/>
      <c r="BD249" s="225" cm="1">
        <f t="array" aca="1" ref="BD249" ca="1">INDIRECT("'"&amp;$C249&amp;"'!"&amp;"$"&amp;$D249&amp;$BD$1&amp;"")</f>
        <v>7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14.24</v>
      </c>
      <c r="BK249" s="225"/>
      <c r="BL249" s="223"/>
      <c r="BM249" s="407"/>
      <c r="BN249" s="222" cm="1">
        <f t="array" aca="1" ref="BN249" ca="1">INDIRECT("'"&amp;$C249&amp;"'!"&amp;"$"&amp;$D249&amp;$BN$1&amp;"")</f>
        <v>2.8</v>
      </c>
      <c r="BO249" s="224"/>
      <c r="BP249" s="223"/>
      <c r="BQ249" s="227" cm="1">
        <f t="array" aca="1" ref="BQ249" ca="1">INDIRECT("'"&amp;$C249&amp;"'!"&amp;"$"&amp;$D249&amp;$BQ$1&amp;"")</f>
        <v>1.95</v>
      </c>
      <c r="BR249" s="225"/>
      <c r="BS249" s="225"/>
      <c r="BT249" s="223"/>
      <c r="BU249" s="228" cm="1">
        <f t="array" aca="1" ref="BU249" ca="1">INDIRECT("'"&amp;$C249&amp;"'!"&amp;"$"&amp;$D249&amp;$BU$1&amp;"")</f>
        <v>1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cm="1">
        <f t="array" aca="1" ref="G250" ca="1">INDIRECT("'"&amp;$C250&amp;"'!"&amp;"$"&amp;$D250&amp;$G$1&amp;"")</f>
        <v>0</v>
      </c>
      <c r="H250" s="232" t="s">
        <v>1</v>
      </c>
      <c r="I250" s="230" t="s">
        <v>1</v>
      </c>
      <c r="J250" s="231" cm="1">
        <f t="array" aca="1" ref="J250" ca="1">INDIRECT("'"&amp;$C250&amp;"'!"&amp;"$"&amp;$D250&amp;$J$1&amp;"")</f>
        <v>0</v>
      </c>
      <c r="K250" s="232"/>
      <c r="L250" s="232"/>
      <c r="M250" s="233"/>
      <c r="N250" s="229" cm="1">
        <f t="array" aca="1" ref="N250" ca="1">INDIRECT("'"&amp;$C250&amp;"'!"&amp;"$"&amp;$D250&amp;$N$1&amp;"")</f>
        <v>0</v>
      </c>
      <c r="O250" s="232"/>
      <c r="P250" s="232"/>
      <c r="Q250" s="230"/>
      <c r="R250" s="229" cm="1">
        <f t="array" aca="1" ref="R250" ca="1">INDIRECT("'"&amp;$C250&amp;"'!"&amp;"$"&amp;$D250&amp;$R$1&amp;"")</f>
        <v>0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0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I483" sqref="I48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  <c r="D413" s="79">
        <v>46001</v>
      </c>
      <c r="E413" s="32" t="s">
        <v>1795</v>
      </c>
      <c r="F413" s="84">
        <f>(D413 + TIME(LEFT(E413, 2), MID(E413, 3, 2), 0)) - (B413 + TIME(LEFT(C413, 2), MID(C413, 3, 2), 0))</f>
        <v>1.351388888891961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  <c r="D472" s="79">
        <v>46001</v>
      </c>
      <c r="E472" s="32" t="s">
        <v>553</v>
      </c>
      <c r="F472" s="84">
        <f>(D472 + TIME(LEFT(E472, 2), MID(E472, 3, 2), 0)) - (B472 + TIME(LEFT(C472, 2), MID(C472, 3, 2), 0))</f>
        <v>0.336111111115315</v>
      </c>
    </row>
    <row r="473" spans="1:6" x14ac:dyDescent="0.25">
      <c r="A473" s="32" t="s">
        <v>222</v>
      </c>
      <c r="B473" s="79">
        <v>46001</v>
      </c>
      <c r="C473" s="32" t="s">
        <v>1767</v>
      </c>
    </row>
    <row r="474" spans="1:6" x14ac:dyDescent="0.25">
      <c r="A474" s="32" t="s">
        <v>210</v>
      </c>
      <c r="B474" s="79">
        <v>46001</v>
      </c>
      <c r="C474" s="32" t="s">
        <v>653</v>
      </c>
    </row>
    <row r="475" spans="1:6" x14ac:dyDescent="0.25">
      <c r="A475" s="32" t="s">
        <v>217</v>
      </c>
      <c r="B475" s="79">
        <v>46001</v>
      </c>
      <c r="C475" s="32" t="s">
        <v>1770</v>
      </c>
    </row>
    <row r="476" spans="1:6" x14ac:dyDescent="0.25">
      <c r="A476" s="32" t="s">
        <v>227</v>
      </c>
      <c r="B476" s="79">
        <v>46001</v>
      </c>
      <c r="C476" s="32" t="s">
        <v>246</v>
      </c>
    </row>
    <row r="477" spans="1:6" x14ac:dyDescent="0.25">
      <c r="A477" s="32" t="s">
        <v>239</v>
      </c>
      <c r="B477" s="79">
        <v>46001</v>
      </c>
      <c r="C477" s="32" t="s">
        <v>339</v>
      </c>
      <c r="D477" s="79">
        <v>46001</v>
      </c>
      <c r="E477" s="32" t="s">
        <v>486</v>
      </c>
      <c r="F477" s="84">
        <f>(D477 + TIME(LEFT(E477, 2), MID(E477, 3, 2), 0)) - (B477 + TIME(LEFT(C477, 2), MID(C477, 3, 2), 0))</f>
        <v>0.27986111111385981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  <c r="D479" s="79">
        <v>46001</v>
      </c>
      <c r="E479" s="32" t="s">
        <v>253</v>
      </c>
      <c r="F479" s="84">
        <f>(D479 + TIME(LEFT(E479, 2), MID(E479, 3, 2), 0)) - (B479 + TIME(LEFT(C479, 2), MID(C479, 3, 2), 0))</f>
        <v>0.16597222222480923</v>
      </c>
    </row>
    <row r="480" spans="1:6" x14ac:dyDescent="0.25">
      <c r="A480" s="32" t="s">
        <v>236</v>
      </c>
      <c r="B480" s="79">
        <v>46001</v>
      </c>
      <c r="C480" s="32" t="s">
        <v>568</v>
      </c>
      <c r="D480" s="79">
        <v>46001</v>
      </c>
      <c r="E480" s="32" t="s">
        <v>1803</v>
      </c>
      <c r="F480" s="84">
        <f>(D480 + TIME(LEFT(E480, 2), MID(E480, 3, 2), 0)) - (B480 + TIME(LEFT(C480, 2), MID(C480, 3, 2), 0))</f>
        <v>0.14166666666278616</v>
      </c>
    </row>
    <row r="481" spans="1:8" x14ac:dyDescent="0.25">
      <c r="A481" s="32" t="s">
        <v>242</v>
      </c>
      <c r="B481" s="79">
        <v>46001</v>
      </c>
      <c r="C481" s="32" t="s">
        <v>1781</v>
      </c>
      <c r="D481" s="79">
        <v>46001</v>
      </c>
      <c r="E481" s="32" t="s">
        <v>1801</v>
      </c>
      <c r="F481" s="84">
        <f>(D481 + TIME(LEFT(E481, 2), MID(E481, 3, 2), 0)) - (B481 + TIME(LEFT(C481, 2), MID(C481, 3, 2), 0))</f>
        <v>0.13055555555183673</v>
      </c>
    </row>
    <row r="482" spans="1:8" x14ac:dyDescent="0.25">
      <c r="A482" s="32" t="s">
        <v>205</v>
      </c>
      <c r="B482" s="79">
        <v>46001</v>
      </c>
      <c r="C482" s="32" t="s">
        <v>522</v>
      </c>
    </row>
    <row r="483" spans="1:8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8" x14ac:dyDescent="0.25">
      <c r="A484" s="32" t="s">
        <v>202</v>
      </c>
      <c r="B484" s="79">
        <v>46001</v>
      </c>
      <c r="C484" s="32" t="s">
        <v>1791</v>
      </c>
    </row>
    <row r="485" spans="1:8" x14ac:dyDescent="0.25">
      <c r="A485" s="32" t="s">
        <v>215</v>
      </c>
      <c r="B485" s="79">
        <v>46000</v>
      </c>
      <c r="C485" s="32" t="s">
        <v>1797</v>
      </c>
      <c r="G485" s="32" t="s">
        <v>4</v>
      </c>
      <c r="H485" s="80" t="s">
        <v>1799</v>
      </c>
    </row>
    <row r="486" spans="1:8" ht="28.5" x14ac:dyDescent="0.25">
      <c r="A486" s="32" t="s">
        <v>199</v>
      </c>
      <c r="B486" s="79">
        <v>46001</v>
      </c>
      <c r="C486" s="32" t="s">
        <v>1795</v>
      </c>
      <c r="D486" s="79">
        <v>46001</v>
      </c>
      <c r="E486" s="32" t="s">
        <v>356</v>
      </c>
      <c r="F486" s="84">
        <f>(D486 + TIME(LEFT(E486, 2), MID(E486, 3, 2), 0)) - (B486 + TIME(LEFT(C486, 2), MID(C486, 3, 2), 0))</f>
        <v>3.8194444445252884E-2</v>
      </c>
      <c r="G486" s="32" t="s">
        <v>4</v>
      </c>
      <c r="H486" s="80" t="s">
        <v>1811</v>
      </c>
    </row>
    <row r="487" spans="1:8" x14ac:dyDescent="0.25">
      <c r="A487" s="32" t="s">
        <v>199</v>
      </c>
      <c r="B487" s="79">
        <v>46001</v>
      </c>
      <c r="C487" s="32" t="s">
        <v>1809</v>
      </c>
    </row>
    <row r="488" spans="1:8" x14ac:dyDescent="0.25">
      <c r="A488" s="32" t="s">
        <v>193</v>
      </c>
      <c r="B488" s="79">
        <v>46001</v>
      </c>
      <c r="C488" s="32" t="s">
        <v>200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34"/>
  <sheetViews>
    <sheetView zoomScaleNormal="100" workbookViewId="0">
      <pane ySplit="1" topLeftCell="A910" activePane="bottomLeft" state="frozen"/>
      <selection pane="bottomLeft" activeCell="H936" sqref="H93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  <row r="924" spans="1:9" x14ac:dyDescent="0.25">
      <c r="A924" s="20">
        <v>924</v>
      </c>
      <c r="B924" s="75">
        <v>46001</v>
      </c>
      <c r="C924" s="20" t="s">
        <v>1795</v>
      </c>
      <c r="D924" s="20" t="s">
        <v>199</v>
      </c>
      <c r="G924" s="20">
        <v>0</v>
      </c>
      <c r="I924" s="191" t="s">
        <v>1796</v>
      </c>
    </row>
    <row r="925" spans="1:9" x14ac:dyDescent="0.25">
      <c r="A925" s="20">
        <v>925</v>
      </c>
      <c r="B925" s="75">
        <v>46000</v>
      </c>
      <c r="C925" s="20" t="s">
        <v>1797</v>
      </c>
      <c r="D925" s="20" t="s">
        <v>215</v>
      </c>
      <c r="G925" s="20" t="s">
        <v>4</v>
      </c>
      <c r="H925" s="80" t="s">
        <v>1799</v>
      </c>
      <c r="I925" s="191" t="s">
        <v>1798</v>
      </c>
    </row>
    <row r="926" spans="1:9" x14ac:dyDescent="0.25">
      <c r="A926" s="20">
        <v>926</v>
      </c>
      <c r="B926" s="75">
        <v>46001</v>
      </c>
      <c r="C926" s="20" t="s">
        <v>1795</v>
      </c>
      <c r="D926" s="20" t="s">
        <v>199</v>
      </c>
      <c r="G926" s="20" t="s">
        <v>4</v>
      </c>
      <c r="H926" s="80" t="s">
        <v>1800</v>
      </c>
      <c r="I926" s="191" t="s">
        <v>742</v>
      </c>
    </row>
    <row r="927" spans="1:9" x14ac:dyDescent="0.25">
      <c r="A927" s="20">
        <v>927</v>
      </c>
      <c r="B927" s="75">
        <v>46001</v>
      </c>
      <c r="C927" s="20" t="s">
        <v>1801</v>
      </c>
      <c r="D927" s="20" t="s">
        <v>242</v>
      </c>
      <c r="G927" s="20">
        <v>0</v>
      </c>
      <c r="I927" s="191" t="s">
        <v>1802</v>
      </c>
    </row>
    <row r="928" spans="1:9" x14ac:dyDescent="0.25">
      <c r="A928" s="20">
        <v>928</v>
      </c>
      <c r="B928" s="75">
        <v>46001</v>
      </c>
      <c r="C928" s="20" t="s">
        <v>1803</v>
      </c>
      <c r="D928" s="20" t="s">
        <v>236</v>
      </c>
      <c r="G928" s="20">
        <v>0</v>
      </c>
      <c r="I928" s="191" t="s">
        <v>1804</v>
      </c>
    </row>
    <row r="929" spans="1:9" x14ac:dyDescent="0.25">
      <c r="A929" s="20">
        <v>929</v>
      </c>
      <c r="B929" s="75">
        <v>46001</v>
      </c>
      <c r="C929" s="20" t="s">
        <v>356</v>
      </c>
      <c r="D929" s="20" t="s">
        <v>199</v>
      </c>
      <c r="G929" s="20">
        <v>0</v>
      </c>
      <c r="H929" s="20" t="s">
        <v>1812</v>
      </c>
      <c r="I929" s="191" t="s">
        <v>1805</v>
      </c>
    </row>
    <row r="930" spans="1:9" x14ac:dyDescent="0.25">
      <c r="A930" s="20">
        <v>930</v>
      </c>
      <c r="B930" s="75">
        <v>46001</v>
      </c>
      <c r="C930" s="20" t="s">
        <v>486</v>
      </c>
      <c r="D930" s="20" t="s">
        <v>239</v>
      </c>
      <c r="G930" s="20">
        <v>0</v>
      </c>
      <c r="I930" s="191" t="s">
        <v>1806</v>
      </c>
    </row>
    <row r="931" spans="1:9" x14ac:dyDescent="0.25">
      <c r="A931" s="20">
        <v>931</v>
      </c>
      <c r="B931" s="75">
        <v>46001</v>
      </c>
      <c r="C931" s="20" t="s">
        <v>253</v>
      </c>
      <c r="D931" s="20" t="s">
        <v>230</v>
      </c>
      <c r="G931" s="20">
        <v>0</v>
      </c>
      <c r="I931" s="191" t="s">
        <v>1807</v>
      </c>
    </row>
    <row r="932" spans="1:9" x14ac:dyDescent="0.25">
      <c r="A932" s="20">
        <v>932</v>
      </c>
      <c r="B932" s="75">
        <v>46001</v>
      </c>
      <c r="C932" s="20" t="s">
        <v>553</v>
      </c>
      <c r="D932" s="20" t="s">
        <v>208</v>
      </c>
      <c r="G932" s="20">
        <v>0</v>
      </c>
      <c r="I932" s="191" t="s">
        <v>1808</v>
      </c>
    </row>
    <row r="933" spans="1:9" x14ac:dyDescent="0.25">
      <c r="A933" s="20">
        <v>933</v>
      </c>
      <c r="B933" s="75">
        <v>46001</v>
      </c>
      <c r="C933" s="20" t="s">
        <v>1809</v>
      </c>
      <c r="D933" s="20" t="s">
        <v>199</v>
      </c>
      <c r="G933" s="20">
        <v>0.92</v>
      </c>
      <c r="I933" s="191" t="s">
        <v>1810</v>
      </c>
    </row>
    <row r="934" spans="1:9" x14ac:dyDescent="0.25">
      <c r="A934" s="20">
        <v>934</v>
      </c>
      <c r="B934" s="75">
        <v>46001</v>
      </c>
      <c r="C934" s="20" t="s">
        <v>200</v>
      </c>
      <c r="D934" s="20" t="s">
        <v>193</v>
      </c>
      <c r="G934" s="20">
        <v>0.5</v>
      </c>
      <c r="I934" s="191" t="s">
        <v>1813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  <hyperlink ref="I924" location="'10'!$V$85" display="$V$85 10" xr:uid="{6979CDCF-862D-4F85-859C-25D30B3F38EF}"/>
    <hyperlink ref="I925" location="'9'!$X$84" display="$X$84 9" xr:uid="{799E39FE-9F05-4A25-9316-AC2F215824B9}"/>
    <hyperlink ref="I926" r:id="rId44" location="'10'!$V$85" xr:uid="{F0D69E33-030C-4D1E-B3A8-15D0C7A64A5B}"/>
    <hyperlink ref="I927" location="'10'!$W$58" display="$W$58 10" xr:uid="{A37D2451-83F8-4EF1-8057-E20464C4D47F}"/>
    <hyperlink ref="I928" location="'10'!$W$60" display="$W$60 10" xr:uid="{F3D77D9E-4B51-4CFB-8264-F159C5AACE64}"/>
    <hyperlink ref="I929" location="'10'!$W$85" display="$W$85 10" xr:uid="{250D03A6-EA3F-45EB-A9A6-A16C365539E5}"/>
    <hyperlink ref="I930" location="'10'!$X$57" display="$X$57 10" xr:uid="{BDCBFD6D-4B56-48ED-B3E4-CFFFEAADDA9A}"/>
    <hyperlink ref="I931" location="'10'!$X$56" display="$X$56 10" xr:uid="{78795551-89CF-41EF-8103-061050515809}"/>
    <hyperlink ref="I932" location="'10'!$X$61" display="$X$61 10" xr:uid="{899E4FA7-4B98-45F4-BB5B-5834500DF829}"/>
    <hyperlink ref="I933" location="'10'!$X$85" display="$X$85 10" xr:uid="{2F632C90-C86E-4F95-AFE7-ACBEF88DBA9F}"/>
    <hyperlink ref="I934" location="'10'!$Y$70" display="$Y$70 10" xr:uid="{61EFE346-87CA-437D-8246-E3E145C8BECC}"/>
  </hyperlinks>
  <pageMargins left="0.7" right="0.7" top="0.75" bottom="0.75" header="0.3" footer="0.3"/>
  <legacyDrawing r:id="rId4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3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15.292069212962815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11.3797549289462</v>
      </c>
      <c r="Z9" s="173">
        <f ca="1">AC9/H9/24</f>
        <v>11.3797549289462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46.292069097224157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-637.14853663998258</v>
      </c>
      <c r="Z17" s="173">
        <f ca="1">AC17/H17/24</f>
        <v>-637.14853663998258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15.292069097224157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18.130640022436737</v>
      </c>
      <c r="Z25" s="173">
        <f ca="1">AC25/H25/24</f>
        <v>18.130640022436737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15.292072106480191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4.4204877008146495</v>
      </c>
      <c r="Z36" s="173">
        <f ca="1">AC36/H36/24</f>
        <v>4.4204877008146495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350.29206921296282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16.879514324388804</v>
      </c>
      <c r="X9" s="173">
        <f ca="1">AA9/H9/24</f>
        <v>16.879514324388804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350.29206909722416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-80.378398915026381</v>
      </c>
      <c r="X17" s="173">
        <f ca="1">AA17/H17/24</f>
        <v>-80.378398915026381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350.29206909722416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18.767220618523446</v>
      </c>
      <c r="X25" s="173">
        <f ca="1">AA25/H25/24</f>
        <v>18.767220618523446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350.29206909722416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2.2210049421665072</v>
      </c>
      <c r="X36" s="173">
        <f ca="1">AA36/H36/24</f>
        <v>2.2210049421665072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288.29207210648019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16.751431854207578</v>
      </c>
      <c r="X9" s="173">
        <f ca="1">AA9/H9/24</f>
        <v>16.751431854207578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288.29207210648019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-98.696136093621575</v>
      </c>
      <c r="X17" s="173">
        <f ca="1">AA17/H17/24</f>
        <v>-98.696136093621575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288.29206909722416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-14.190198720383004</v>
      </c>
      <c r="X25" s="173">
        <f ca="1">AA25/H25/24</f>
        <v>-14.190198720383004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288.29206909722416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1.9589268796113792</v>
      </c>
      <c r="X37" s="173">
        <f ca="1">AA37/H37/24</f>
        <v>1.9589268796113792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39.399016435185331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1.8631944444641704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1.8979166666686069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0.96319444444816327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1.3743055555532919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3.295833333315386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6.2111111110716593</v>
      </c>
      <c r="C64" s="84">
        <f>SUMIFS('GEN SWITCHING LOGS'!$F:$F,'GEN SWITCHING LOGS'!$A:$A,$A64,'GEN SWITCHING LOGS'!$G:$G,"CMS")+SUMIFS('GEN SWITCHING LOGS'!$F:$F,'GEN SWITCHING LOGS'!$A:$A,$A64,'GEN SWITCHING LOGS'!$G:$G,"PMS")</f>
        <v>3.8194444445252884E-2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2025-12-10T11:00:35Z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