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trlProps/ctrlProp10.xml" ContentType="application/vnd.ms-excel.controlproperties+xml"/>
  <Override PartName="/xl/comments10.xml" ContentType="application/vnd.openxmlformats-officedocument.spreadsheetml.comments+xml"/>
  <Override PartName="/xl/charts/chart10.xml" ContentType="application/vnd.openxmlformats-officedocument.drawingml.chart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namedSheetViews/namedSheetView1.xml" ContentType="application/vnd.ms-excel.namedsheetview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8607" documentId="8_{78C34441-216D-4C2D-AAA3-718125ADDEA7}" xr6:coauthVersionLast="47" xr6:coauthVersionMax="47" xr10:uidLastSave="{80C28C48-061C-4700-B864-3326823AB223}"/>
  <bookViews>
    <workbookView xWindow="-120" yWindow="-120" windowWidth="29040" windowHeight="15840" tabRatio="636" firstSheet="1" activeTab="10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10" sheetId="457" r:id="rId11"/>
    <sheet name="PARAMETERS" sheetId="260" r:id="rId12"/>
    <sheet name="GEN SWITCHING LOGS" sheetId="88" r:id="rId13"/>
    <sheet name="ACTION LOGS" sheetId="89" r:id="rId14"/>
    <sheet name="BILLING" sheetId="79" r:id="rId15"/>
    <sheet name="EOD REPORT" sheetId="253" r:id="rId16"/>
    <sheet name="EOD REPORT_v1" sheetId="102" state="hidden" r:id="rId17"/>
    <sheet name="EOD REPORT_v2" sheetId="251" state="hidden" r:id="rId18"/>
    <sheet name="AGG DEMAND" sheetId="112" state="hidden" r:id="rId19"/>
    <sheet name="RunDown Time" sheetId="105" state="hidden" r:id="rId20"/>
  </sheets>
  <functionGroups builtInGroupCount="19"/>
  <definedNames>
    <definedName name="_9_2" localSheetId="11">PARAMETERS!#REF!</definedName>
    <definedName name="_9_2">#REF!</definedName>
    <definedName name="_xlnm._FilterDatabase" localSheetId="1" hidden="1">'1'!$A$11:$A$89</definedName>
    <definedName name="_xlnm._FilterDatabase" localSheetId="10" hidden="1">'10'!$A$11:$A$89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3" hidden="1">'ACTION LOGS'!$A$1:$I$29</definedName>
    <definedName name="_xlnm._FilterDatabase" localSheetId="12" hidden="1">'GEN SWITCHING LOGS'!$A$1:$L$1317</definedName>
    <definedName name="_xlnm._FilterDatabase" localSheetId="11" hidden="1">PARAMETERS!$A$1:$CB$28</definedName>
    <definedName name="_xlnm._FilterDatabase" localSheetId="19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10">'10'!$A$1:$AN$185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68" i="457" l="1"/>
  <c r="AA69" i="457"/>
  <c r="AA70" i="457"/>
  <c r="AA19" i="457"/>
  <c r="AA20" i="457"/>
  <c r="AA21" i="457"/>
  <c r="AA22" i="457"/>
  <c r="AA23" i="457"/>
  <c r="AA25" i="457"/>
  <c r="AA26" i="457"/>
  <c r="AA27" i="457"/>
  <c r="AA28" i="457"/>
  <c r="AA29" i="457"/>
  <c r="AA30" i="457"/>
  <c r="AA31" i="457"/>
  <c r="AA32" i="457"/>
  <c r="Z135" i="457"/>
  <c r="Z134" i="457"/>
  <c r="Z131" i="457"/>
  <c r="Z130" i="457"/>
  <c r="Z129" i="457"/>
  <c r="Z128" i="457"/>
  <c r="Z127" i="457"/>
  <c r="Z70" i="457"/>
  <c r="Z69" i="457"/>
  <c r="Z68" i="457"/>
  <c r="Z32" i="457"/>
  <c r="Z31" i="457"/>
  <c r="Z30" i="457"/>
  <c r="Z29" i="457"/>
  <c r="Z28" i="457"/>
  <c r="Z27" i="457"/>
  <c r="Z26" i="457"/>
  <c r="Z25" i="457"/>
  <c r="Z23" i="457"/>
  <c r="Z22" i="457"/>
  <c r="Z21" i="457"/>
  <c r="Z20" i="457"/>
  <c r="Z19" i="457"/>
  <c r="F476" i="88"/>
  <c r="F475" i="88"/>
  <c r="F474" i="88"/>
  <c r="F473" i="88"/>
  <c r="Y70" i="457"/>
  <c r="Y69" i="457"/>
  <c r="Y68" i="457"/>
  <c r="Y32" i="457"/>
  <c r="Y31" i="457"/>
  <c r="Y30" i="457"/>
  <c r="Y29" i="457"/>
  <c r="Y28" i="457"/>
  <c r="Y27" i="457"/>
  <c r="Y26" i="457"/>
  <c r="Y25" i="457"/>
  <c r="Y23" i="457"/>
  <c r="Y22" i="457"/>
  <c r="Y21" i="457"/>
  <c r="Y20" i="457"/>
  <c r="Y19" i="457"/>
  <c r="Y135" i="457"/>
  <c r="Y134" i="457"/>
  <c r="Y131" i="457"/>
  <c r="Y130" i="457"/>
  <c r="Y129" i="457"/>
  <c r="Y127" i="457"/>
  <c r="X69" i="457"/>
  <c r="X68" i="457"/>
  <c r="X32" i="457"/>
  <c r="X31" i="457"/>
  <c r="X30" i="457"/>
  <c r="X29" i="457"/>
  <c r="X28" i="457"/>
  <c r="X27" i="457"/>
  <c r="X26" i="457"/>
  <c r="X25" i="457"/>
  <c r="X23" i="457"/>
  <c r="X22" i="457"/>
  <c r="X21" i="457"/>
  <c r="X20" i="457"/>
  <c r="X19" i="457"/>
  <c r="Y128" i="457" l="1"/>
  <c r="F472" i="88" l="1"/>
  <c r="F479" i="88"/>
  <c r="F477" i="88"/>
  <c r="F486" i="88"/>
  <c r="W69" i="457"/>
  <c r="W68" i="457"/>
  <c r="W32" i="457"/>
  <c r="W31" i="457"/>
  <c r="W30" i="457"/>
  <c r="W29" i="457"/>
  <c r="W28" i="457"/>
  <c r="W27" i="457"/>
  <c r="W26" i="457"/>
  <c r="W25" i="457"/>
  <c r="W23" i="457"/>
  <c r="W22" i="457"/>
  <c r="W21" i="457"/>
  <c r="W20" i="457"/>
  <c r="W19" i="457"/>
  <c r="F480" i="88"/>
  <c r="F481" i="88"/>
  <c r="V69" i="457"/>
  <c r="V68" i="457"/>
  <c r="V134" i="457" s="1"/>
  <c r="V32" i="457"/>
  <c r="V31" i="457"/>
  <c r="V30" i="457"/>
  <c r="V29" i="457"/>
  <c r="V28" i="457"/>
  <c r="V27" i="457"/>
  <c r="V26" i="457"/>
  <c r="V25" i="457"/>
  <c r="V23" i="457"/>
  <c r="V22" i="457"/>
  <c r="V21" i="457"/>
  <c r="V20" i="457"/>
  <c r="V19" i="457"/>
  <c r="F413" i="88"/>
  <c r="U69" i="457"/>
  <c r="U68" i="457"/>
  <c r="U32" i="457"/>
  <c r="U31" i="457"/>
  <c r="U30" i="457"/>
  <c r="U29" i="457"/>
  <c r="U128" i="457" s="1"/>
  <c r="U28" i="457"/>
  <c r="U27" i="457"/>
  <c r="U26" i="457"/>
  <c r="U25" i="457"/>
  <c r="U23" i="457"/>
  <c r="U22" i="457"/>
  <c r="U21" i="457"/>
  <c r="U20" i="457"/>
  <c r="U19" i="457"/>
  <c r="F483" i="88"/>
  <c r="T69" i="457"/>
  <c r="S69" i="457"/>
  <c r="R69" i="457"/>
  <c r="Q69" i="457"/>
  <c r="P69" i="457"/>
  <c r="F445" i="88"/>
  <c r="K70" i="457"/>
  <c r="K69" i="457"/>
  <c r="F431" i="88"/>
  <c r="J69" i="457"/>
  <c r="T70" i="457"/>
  <c r="T32" i="457"/>
  <c r="T31" i="457"/>
  <c r="T30" i="457"/>
  <c r="T29" i="457"/>
  <c r="T28" i="457"/>
  <c r="T27" i="457"/>
  <c r="T26" i="457"/>
  <c r="T25" i="457"/>
  <c r="T23" i="457"/>
  <c r="T22" i="457"/>
  <c r="T21" i="457"/>
  <c r="T20" i="457"/>
  <c r="T19" i="457"/>
  <c r="S70" i="457"/>
  <c r="F478" i="88"/>
  <c r="R70" i="457"/>
  <c r="R134" i="457"/>
  <c r="Q70" i="457"/>
  <c r="P70" i="457"/>
  <c r="F429" i="88"/>
  <c r="F444" i="88"/>
  <c r="F388" i="88"/>
  <c r="F457" i="88"/>
  <c r="F456" i="88"/>
  <c r="X135" i="457"/>
  <c r="W135" i="457"/>
  <c r="V135" i="457"/>
  <c r="U135" i="457"/>
  <c r="T135" i="457"/>
  <c r="S135" i="457"/>
  <c r="R135" i="457"/>
  <c r="Q135" i="457"/>
  <c r="P135" i="457"/>
  <c r="O135" i="457"/>
  <c r="N135" i="457"/>
  <c r="M135" i="457"/>
  <c r="L135" i="457"/>
  <c r="X134" i="457"/>
  <c r="W134" i="457"/>
  <c r="U134" i="457"/>
  <c r="T134" i="457"/>
  <c r="S134" i="457"/>
  <c r="Q134" i="457"/>
  <c r="P134" i="457"/>
  <c r="O134" i="457"/>
  <c r="N134" i="457"/>
  <c r="M134" i="457"/>
  <c r="L134" i="457"/>
  <c r="X131" i="457"/>
  <c r="W131" i="457"/>
  <c r="V131" i="457"/>
  <c r="U131" i="457"/>
  <c r="T131" i="457"/>
  <c r="S131" i="457"/>
  <c r="R131" i="457"/>
  <c r="Q131" i="457"/>
  <c r="P131" i="457"/>
  <c r="O131" i="457"/>
  <c r="N131" i="457"/>
  <c r="M131" i="457"/>
  <c r="L131" i="457"/>
  <c r="X130" i="457"/>
  <c r="W130" i="457"/>
  <c r="V130" i="457"/>
  <c r="U130" i="457"/>
  <c r="T130" i="457"/>
  <c r="S130" i="457"/>
  <c r="R130" i="457"/>
  <c r="Q130" i="457"/>
  <c r="P130" i="457"/>
  <c r="O130" i="457"/>
  <c r="N130" i="457"/>
  <c r="M130" i="457"/>
  <c r="L130" i="457"/>
  <c r="X129" i="457"/>
  <c r="W129" i="457"/>
  <c r="V129" i="457"/>
  <c r="U129" i="457"/>
  <c r="T129" i="457"/>
  <c r="S129" i="457"/>
  <c r="R129" i="457"/>
  <c r="Q129" i="457"/>
  <c r="P129" i="457"/>
  <c r="O129" i="457"/>
  <c r="N129" i="457"/>
  <c r="M129" i="457"/>
  <c r="L129" i="457"/>
  <c r="X128" i="457"/>
  <c r="W128" i="457"/>
  <c r="V128" i="457"/>
  <c r="T128" i="457"/>
  <c r="S128" i="457"/>
  <c r="R128" i="457"/>
  <c r="Q128" i="457"/>
  <c r="P128" i="457"/>
  <c r="O128" i="457"/>
  <c r="N128" i="457"/>
  <c r="M128" i="457"/>
  <c r="L128" i="457"/>
  <c r="X127" i="457"/>
  <c r="W127" i="457"/>
  <c r="V127" i="457"/>
  <c r="U127" i="457"/>
  <c r="T127" i="457"/>
  <c r="S127" i="457"/>
  <c r="R127" i="457"/>
  <c r="Q127" i="457"/>
  <c r="P127" i="457"/>
  <c r="O127" i="457"/>
  <c r="N127" i="457"/>
  <c r="M127" i="457"/>
  <c r="L127" i="457"/>
  <c r="F454" i="88"/>
  <c r="F453" i="88"/>
  <c r="F447" i="88"/>
  <c r="F451" i="88"/>
  <c r="F450" i="88"/>
  <c r="K21" i="457"/>
  <c r="K26" i="457"/>
  <c r="J68" i="457"/>
  <c r="J26" i="457"/>
  <c r="J21" i="457"/>
  <c r="F452" i="88"/>
  <c r="K135" i="457"/>
  <c r="J135" i="457"/>
  <c r="I135" i="457"/>
  <c r="H135" i="457"/>
  <c r="K134" i="457"/>
  <c r="J134" i="457"/>
  <c r="I134" i="457"/>
  <c r="H134" i="457"/>
  <c r="K131" i="457"/>
  <c r="J131" i="457"/>
  <c r="I131" i="457"/>
  <c r="H131" i="457"/>
  <c r="K130" i="457"/>
  <c r="J130" i="457"/>
  <c r="I130" i="457"/>
  <c r="H130" i="457"/>
  <c r="K129" i="457"/>
  <c r="J129" i="457"/>
  <c r="I129" i="457"/>
  <c r="H129" i="457"/>
  <c r="K128" i="457"/>
  <c r="J128" i="457"/>
  <c r="I128" i="457"/>
  <c r="H128" i="457"/>
  <c r="K127" i="457"/>
  <c r="J127" i="457"/>
  <c r="I127" i="457"/>
  <c r="H127" i="457"/>
  <c r="I26" i="457"/>
  <c r="I21" i="457"/>
  <c r="I70" i="457"/>
  <c r="I68" i="457"/>
  <c r="F448" i="88"/>
  <c r="F446" i="88"/>
  <c r="H70" i="457"/>
  <c r="H68" i="457"/>
  <c r="H31" i="457"/>
  <c r="H26" i="457"/>
  <c r="H25" i="457"/>
  <c r="H21" i="457"/>
  <c r="H20" i="457"/>
  <c r="F449" i="88"/>
  <c r="F317" i="88"/>
  <c r="G135" i="457"/>
  <c r="G134" i="457"/>
  <c r="G131" i="457"/>
  <c r="G130" i="457"/>
  <c r="G129" i="457"/>
  <c r="G128" i="457"/>
  <c r="G127" i="457"/>
  <c r="G70" i="457"/>
  <c r="G68" i="457"/>
  <c r="F443" i="88"/>
  <c r="F436" i="88"/>
  <c r="BD230" i="260" a="1"/>
  <c r="BD230" i="260"/>
  <c r="F70" i="457"/>
  <c r="F69" i="457"/>
  <c r="F414" i="88"/>
  <c r="F442" i="88"/>
  <c r="F441" i="88"/>
  <c r="S136" i="457"/>
  <c r="Q136" i="457"/>
  <c r="F135" i="457"/>
  <c r="F131" i="457"/>
  <c r="P138" i="457"/>
  <c r="O138" i="457"/>
  <c r="M138" i="457"/>
  <c r="L138" i="457"/>
  <c r="F130" i="457"/>
  <c r="AC137" i="457"/>
  <c r="AB137" i="457"/>
  <c r="AA137" i="457"/>
  <c r="Y137" i="457"/>
  <c r="Q137" i="457"/>
  <c r="P137" i="457"/>
  <c r="O137" i="457"/>
  <c r="N137" i="457"/>
  <c r="M137" i="457"/>
  <c r="J137" i="457"/>
  <c r="I137" i="457"/>
  <c r="H137" i="457"/>
  <c r="G137" i="457"/>
  <c r="F129" i="457"/>
  <c r="F137" i="457" s="1"/>
  <c r="AC136" i="457"/>
  <c r="R136" i="457"/>
  <c r="P136" i="457"/>
  <c r="M136" i="457"/>
  <c r="J136" i="457"/>
  <c r="I136" i="457"/>
  <c r="F127" i="457"/>
  <c r="AC116" i="457"/>
  <c r="AB116" i="457"/>
  <c r="AA116" i="457"/>
  <c r="Z116" i="457"/>
  <c r="Y116" i="457"/>
  <c r="X116" i="457"/>
  <c r="W116" i="457"/>
  <c r="V116" i="457"/>
  <c r="U116" i="457"/>
  <c r="T116" i="457"/>
  <c r="S116" i="457"/>
  <c r="R116" i="457"/>
  <c r="Q116" i="457"/>
  <c r="P116" i="457"/>
  <c r="O116" i="457"/>
  <c r="N116" i="457"/>
  <c r="M116" i="457"/>
  <c r="L116" i="457"/>
  <c r="K116" i="457"/>
  <c r="J116" i="457"/>
  <c r="I116" i="457"/>
  <c r="H116" i="457"/>
  <c r="G116" i="457"/>
  <c r="F116" i="457"/>
  <c r="Q111" i="457"/>
  <c r="P111" i="457"/>
  <c r="O111" i="457"/>
  <c r="N111" i="457"/>
  <c r="N117" i="457" s="1"/>
  <c r="G106" i="457"/>
  <c r="AB104" i="457"/>
  <c r="K99" i="457"/>
  <c r="AB97" i="457"/>
  <c r="V97" i="457"/>
  <c r="S97" i="457"/>
  <c r="Q89" i="457"/>
  <c r="P89" i="457"/>
  <c r="O89" i="457"/>
  <c r="M89" i="457"/>
  <c r="L89" i="457"/>
  <c r="E89" i="457"/>
  <c r="D89" i="457"/>
  <c r="C89" i="457"/>
  <c r="B89" i="457"/>
  <c r="AC86" i="457"/>
  <c r="AC109" i="457" s="1"/>
  <c r="AB86" i="457"/>
  <c r="AB109" i="457" s="1"/>
  <c r="AA86" i="457"/>
  <c r="AA109" i="457" s="1"/>
  <c r="Z86" i="457"/>
  <c r="Z109" i="457" s="1"/>
  <c r="Y86" i="457"/>
  <c r="Y109" i="457" s="1"/>
  <c r="X86" i="457"/>
  <c r="X109" i="457" s="1"/>
  <c r="W86" i="457"/>
  <c r="W109" i="457" s="1"/>
  <c r="V86" i="457"/>
  <c r="V109" i="457" s="1"/>
  <c r="U86" i="457"/>
  <c r="U109" i="457" s="1"/>
  <c r="T86" i="457"/>
  <c r="T109" i="457" s="1"/>
  <c r="S86" i="457"/>
  <c r="S109" i="457" s="1"/>
  <c r="R86" i="457"/>
  <c r="R109" i="457" s="1"/>
  <c r="Q86" i="457"/>
  <c r="Q109" i="457" s="1"/>
  <c r="P86" i="457"/>
  <c r="P109" i="457" s="1"/>
  <c r="O86" i="457"/>
  <c r="O109" i="457" s="1"/>
  <c r="N86" i="457"/>
  <c r="N109" i="457" s="1"/>
  <c r="M86" i="457"/>
  <c r="M109" i="457" s="1"/>
  <c r="L86" i="457"/>
  <c r="L109" i="457" s="1"/>
  <c r="K86" i="457"/>
  <c r="K109" i="457" s="1"/>
  <c r="J86" i="457"/>
  <c r="J109" i="457" s="1"/>
  <c r="I86" i="457"/>
  <c r="I109" i="457" s="1"/>
  <c r="H86" i="457"/>
  <c r="H109" i="457" s="1"/>
  <c r="G86" i="457"/>
  <c r="G109" i="457" s="1"/>
  <c r="F86" i="457"/>
  <c r="F109" i="457" s="1"/>
  <c r="E86" i="457"/>
  <c r="D86" i="457"/>
  <c r="C86" i="457"/>
  <c r="B86" i="457"/>
  <c r="AH85" i="457"/>
  <c r="AG85" i="457"/>
  <c r="AF85" i="457"/>
  <c r="AH84" i="457"/>
  <c r="AG84" i="457"/>
  <c r="AF84" i="457"/>
  <c r="AH81" i="457"/>
  <c r="AG81" i="457"/>
  <c r="AF81" i="457"/>
  <c r="AH80" i="457"/>
  <c r="AG80" i="457"/>
  <c r="AF80" i="457"/>
  <c r="AH79" i="457"/>
  <c r="AG79" i="457"/>
  <c r="AF79" i="457"/>
  <c r="AH78" i="457"/>
  <c r="AG78" i="457"/>
  <c r="AF78" i="457"/>
  <c r="AH77" i="457"/>
  <c r="AG77" i="457"/>
  <c r="AF77" i="457"/>
  <c r="AH76" i="457"/>
  <c r="AG76" i="457"/>
  <c r="AF76" i="457"/>
  <c r="AH75" i="457"/>
  <c r="AG75" i="457"/>
  <c r="AF75" i="457"/>
  <c r="AH74" i="457"/>
  <c r="AG74" i="457"/>
  <c r="AF74" i="457"/>
  <c r="AH73" i="457"/>
  <c r="AG73" i="457"/>
  <c r="AF73" i="457"/>
  <c r="AA71" i="457"/>
  <c r="AA107" i="457" s="1"/>
  <c r="Z71" i="457"/>
  <c r="Z107" i="457" s="1"/>
  <c r="Y71" i="457"/>
  <c r="Y107" i="457" s="1"/>
  <c r="X71" i="457"/>
  <c r="X107" i="457" s="1"/>
  <c r="Q71" i="457"/>
  <c r="Q107" i="457" s="1"/>
  <c r="P71" i="457"/>
  <c r="P107" i="457" s="1"/>
  <c r="O71" i="457"/>
  <c r="O107" i="457" s="1"/>
  <c r="N71" i="457"/>
  <c r="N107" i="457" s="1"/>
  <c r="M71" i="457"/>
  <c r="M107" i="457" s="1"/>
  <c r="L71" i="457"/>
  <c r="L107" i="457" s="1"/>
  <c r="E71" i="457"/>
  <c r="D71" i="457"/>
  <c r="C71" i="457"/>
  <c r="B71" i="457"/>
  <c r="V71" i="457"/>
  <c r="V107" i="457" s="1"/>
  <c r="U71" i="457"/>
  <c r="U107" i="457" s="1"/>
  <c r="AC71" i="457"/>
  <c r="AC107" i="457" s="1"/>
  <c r="H71" i="457"/>
  <c r="H107" i="457" s="1"/>
  <c r="AG68" i="457"/>
  <c r="AH68" i="457"/>
  <c r="AC66" i="457"/>
  <c r="AC106" i="457" s="1"/>
  <c r="AB66" i="457"/>
  <c r="AB106" i="457" s="1"/>
  <c r="AA66" i="457"/>
  <c r="AA106" i="457" s="1"/>
  <c r="Z66" i="457"/>
  <c r="Z106" i="457" s="1"/>
  <c r="Y66" i="457"/>
  <c r="Y106" i="457" s="1"/>
  <c r="X66" i="457"/>
  <c r="X106" i="457" s="1"/>
  <c r="W66" i="457"/>
  <c r="W106" i="457" s="1"/>
  <c r="V66" i="457"/>
  <c r="V106" i="457" s="1"/>
  <c r="U66" i="457"/>
  <c r="U106" i="457" s="1"/>
  <c r="T66" i="457"/>
  <c r="T106" i="457" s="1"/>
  <c r="S66" i="457"/>
  <c r="S106" i="457" s="1"/>
  <c r="R66" i="457"/>
  <c r="R106" i="457" s="1"/>
  <c r="Q66" i="457"/>
  <c r="Q106" i="457" s="1"/>
  <c r="P66" i="457"/>
  <c r="P106" i="457" s="1"/>
  <c r="O66" i="457"/>
  <c r="O106" i="457" s="1"/>
  <c r="N66" i="457"/>
  <c r="N106" i="457" s="1"/>
  <c r="M66" i="457"/>
  <c r="M106" i="457" s="1"/>
  <c r="L66" i="457"/>
  <c r="L106" i="457" s="1"/>
  <c r="K66" i="457"/>
  <c r="K106" i="457" s="1"/>
  <c r="J66" i="457"/>
  <c r="J106" i="457" s="1"/>
  <c r="I66" i="457"/>
  <c r="I106" i="457" s="1"/>
  <c r="H66" i="457"/>
  <c r="H106" i="457" s="1"/>
  <c r="G66" i="457"/>
  <c r="F66" i="457"/>
  <c r="F106" i="457" s="1"/>
  <c r="E66" i="457"/>
  <c r="D66" i="457"/>
  <c r="C66" i="457"/>
  <c r="B66" i="457"/>
  <c r="AH65" i="457"/>
  <c r="AG65" i="457"/>
  <c r="AF65" i="457"/>
  <c r="AH64" i="457"/>
  <c r="AG64" i="457"/>
  <c r="AF64" i="457"/>
  <c r="AH63" i="457"/>
  <c r="AG63" i="457"/>
  <c r="AF63" i="457"/>
  <c r="AH62" i="457"/>
  <c r="AG62" i="457"/>
  <c r="AF62" i="457"/>
  <c r="AH61" i="457"/>
  <c r="AG61" i="457"/>
  <c r="AF61" i="457"/>
  <c r="AH60" i="457"/>
  <c r="AG60" i="457"/>
  <c r="AF60" i="457"/>
  <c r="AH58" i="457"/>
  <c r="AG58" i="457"/>
  <c r="AF58" i="457"/>
  <c r="AH57" i="457"/>
  <c r="AG57" i="457"/>
  <c r="AF57" i="457"/>
  <c r="AH56" i="457"/>
  <c r="AG56" i="457"/>
  <c r="AF56" i="457"/>
  <c r="AH55" i="457"/>
  <c r="AG55" i="457"/>
  <c r="AF55" i="457"/>
  <c r="AH54" i="457"/>
  <c r="AG54" i="457"/>
  <c r="AF54" i="457"/>
  <c r="AH53" i="457"/>
  <c r="AG53" i="457"/>
  <c r="AF53" i="457"/>
  <c r="AH52" i="457"/>
  <c r="AG52" i="457"/>
  <c r="AF52" i="457"/>
  <c r="AC50" i="457"/>
  <c r="AC104" i="457" s="1"/>
  <c r="AB50" i="457"/>
  <c r="AA50" i="457"/>
  <c r="AA104" i="457" s="1"/>
  <c r="Z50" i="457"/>
  <c r="Z104" i="457" s="1"/>
  <c r="Y50" i="457"/>
  <c r="Y104" i="457" s="1"/>
  <c r="X50" i="457"/>
  <c r="X104" i="457" s="1"/>
  <c r="W50" i="457"/>
  <c r="W104" i="457" s="1"/>
  <c r="V50" i="457"/>
  <c r="V104" i="457" s="1"/>
  <c r="U50" i="457"/>
  <c r="U104" i="457" s="1"/>
  <c r="T50" i="457"/>
  <c r="T104" i="457" s="1"/>
  <c r="S50" i="457"/>
  <c r="S104" i="457" s="1"/>
  <c r="R50" i="457"/>
  <c r="R104" i="457" s="1"/>
  <c r="Q50" i="457"/>
  <c r="Q104" i="457" s="1"/>
  <c r="P50" i="457"/>
  <c r="P104" i="457" s="1"/>
  <c r="O50" i="457"/>
  <c r="O104" i="457" s="1"/>
  <c r="N50" i="457"/>
  <c r="N104" i="457" s="1"/>
  <c r="M50" i="457"/>
  <c r="M104" i="457" s="1"/>
  <c r="L50" i="457"/>
  <c r="L104" i="457" s="1"/>
  <c r="K50" i="457"/>
  <c r="K104" i="457" s="1"/>
  <c r="J50" i="457"/>
  <c r="J104" i="457" s="1"/>
  <c r="I50" i="457"/>
  <c r="I104" i="457" s="1"/>
  <c r="H50" i="457"/>
  <c r="H104" i="457" s="1"/>
  <c r="G50" i="457"/>
  <c r="G104" i="457" s="1"/>
  <c r="F50" i="457"/>
  <c r="F104" i="457" s="1"/>
  <c r="E50" i="457"/>
  <c r="D50" i="457"/>
  <c r="C50" i="457"/>
  <c r="B50" i="457"/>
  <c r="AH49" i="457"/>
  <c r="AG49" i="457"/>
  <c r="AF49" i="457"/>
  <c r="AC47" i="457"/>
  <c r="AC101" i="457" s="1"/>
  <c r="AB47" i="457"/>
  <c r="AB101" i="457" s="1"/>
  <c r="AA47" i="457"/>
  <c r="AA101" i="457" s="1"/>
  <c r="Z47" i="457"/>
  <c r="Z101" i="457" s="1"/>
  <c r="Y47" i="457"/>
  <c r="Y101" i="457" s="1"/>
  <c r="X47" i="457"/>
  <c r="X101" i="457" s="1"/>
  <c r="W47" i="457"/>
  <c r="W101" i="457" s="1"/>
  <c r="V47" i="457"/>
  <c r="V101" i="457" s="1"/>
  <c r="U47" i="457"/>
  <c r="U101" i="457" s="1"/>
  <c r="T47" i="457"/>
  <c r="T101" i="457" s="1"/>
  <c r="S47" i="457"/>
  <c r="S101" i="457" s="1"/>
  <c r="R47" i="457"/>
  <c r="R101" i="457" s="1"/>
  <c r="Q47" i="457"/>
  <c r="Q101" i="457" s="1"/>
  <c r="P47" i="457"/>
  <c r="P101" i="457" s="1"/>
  <c r="O47" i="457"/>
  <c r="O101" i="457" s="1"/>
  <c r="N47" i="457"/>
  <c r="N101" i="457" s="1"/>
  <c r="M47" i="457"/>
  <c r="M101" i="457" s="1"/>
  <c r="L47" i="457"/>
  <c r="L101" i="457" s="1"/>
  <c r="K47" i="457"/>
  <c r="K101" i="457" s="1"/>
  <c r="J47" i="457"/>
  <c r="J101" i="457" s="1"/>
  <c r="I47" i="457"/>
  <c r="I101" i="457" s="1"/>
  <c r="H47" i="457"/>
  <c r="H101" i="457" s="1"/>
  <c r="G47" i="457"/>
  <c r="G101" i="457" s="1"/>
  <c r="F47" i="457"/>
  <c r="F101" i="457" s="1"/>
  <c r="E47" i="457"/>
  <c r="D47" i="457"/>
  <c r="C47" i="457"/>
  <c r="B47" i="457"/>
  <c r="AH44" i="457"/>
  <c r="AG44" i="457"/>
  <c r="AF44" i="457"/>
  <c r="AH43" i="457"/>
  <c r="AG43" i="457"/>
  <c r="AF43" i="457"/>
  <c r="AH40" i="457"/>
  <c r="AG40" i="457"/>
  <c r="AF40" i="457"/>
  <c r="AH37" i="457"/>
  <c r="AG37" i="457"/>
  <c r="AF37" i="457"/>
  <c r="AH36" i="457"/>
  <c r="AG36" i="457"/>
  <c r="AF36" i="457"/>
  <c r="AH35" i="457"/>
  <c r="AG35" i="457"/>
  <c r="AF35" i="457"/>
  <c r="AC33" i="457"/>
  <c r="AC99" i="457" s="1"/>
  <c r="S33" i="457"/>
  <c r="S99" i="457" s="1"/>
  <c r="R33" i="457"/>
  <c r="R99" i="457" s="1"/>
  <c r="Q33" i="457"/>
  <c r="Q99" i="457" s="1"/>
  <c r="P33" i="457"/>
  <c r="P99" i="457" s="1"/>
  <c r="O33" i="457"/>
  <c r="O99" i="457" s="1"/>
  <c r="M33" i="457"/>
  <c r="M99" i="457" s="1"/>
  <c r="K33" i="457"/>
  <c r="J33" i="457"/>
  <c r="J99" i="457" s="1"/>
  <c r="I33" i="457"/>
  <c r="I99" i="457" s="1"/>
  <c r="H33" i="457"/>
  <c r="H99" i="457" s="1"/>
  <c r="E33" i="457"/>
  <c r="D33" i="457"/>
  <c r="C33" i="457"/>
  <c r="B33" i="457"/>
  <c r="M111" i="457"/>
  <c r="M117" i="457" s="1"/>
  <c r="N89" i="457"/>
  <c r="U111" i="457"/>
  <c r="U136" i="457"/>
  <c r="X89" i="457"/>
  <c r="T33" i="457"/>
  <c r="T99" i="457" s="1"/>
  <c r="Y89" i="457"/>
  <c r="W89" i="457"/>
  <c r="AC17" i="457"/>
  <c r="AC97" i="457" s="1"/>
  <c r="AB17" i="457"/>
  <c r="AA17" i="457"/>
  <c r="AA97" i="457" s="1"/>
  <c r="Z17" i="457"/>
  <c r="Z97" i="457" s="1"/>
  <c r="Y17" i="457"/>
  <c r="Y97" i="457" s="1"/>
  <c r="X17" i="457"/>
  <c r="X97" i="457" s="1"/>
  <c r="W17" i="457"/>
  <c r="W97" i="457" s="1"/>
  <c r="V17" i="457"/>
  <c r="U17" i="457"/>
  <c r="U97" i="457" s="1"/>
  <c r="T17" i="457"/>
  <c r="T97" i="457" s="1"/>
  <c r="R17" i="457"/>
  <c r="R97" i="457" s="1"/>
  <c r="Q17" i="457"/>
  <c r="Q97" i="457" s="1"/>
  <c r="P17" i="457"/>
  <c r="P97" i="457" s="1"/>
  <c r="O17" i="457"/>
  <c r="O97" i="457" s="1"/>
  <c r="N17" i="457"/>
  <c r="N97" i="457" s="1"/>
  <c r="M17" i="457"/>
  <c r="M97" i="457" s="1"/>
  <c r="L17" i="457"/>
  <c r="L97" i="457" s="1"/>
  <c r="K17" i="457"/>
  <c r="K97" i="457" s="1"/>
  <c r="J17" i="457"/>
  <c r="J97" i="457" s="1"/>
  <c r="I17" i="457"/>
  <c r="I97" i="457" s="1"/>
  <c r="H17" i="457"/>
  <c r="H97" i="457" s="1"/>
  <c r="G17" i="457"/>
  <c r="G97" i="457" s="1"/>
  <c r="F17" i="457"/>
  <c r="F97" i="457" s="1"/>
  <c r="E17" i="457"/>
  <c r="D17" i="457"/>
  <c r="C17" i="457"/>
  <c r="B17" i="457"/>
  <c r="AH16" i="457"/>
  <c r="AG16" i="457"/>
  <c r="AF16" i="457"/>
  <c r="AH15" i="457"/>
  <c r="AG15" i="457"/>
  <c r="AF15" i="457"/>
  <c r="AH14" i="457"/>
  <c r="AG14" i="457"/>
  <c r="AF14" i="457"/>
  <c r="AH13" i="457"/>
  <c r="AG13" i="457"/>
  <c r="AF13" i="457"/>
  <c r="L9" i="457" a="1"/>
  <c r="L9" i="457" s="1"/>
  <c r="AC135" i="456"/>
  <c r="AC134" i="456"/>
  <c r="AC131" i="456"/>
  <c r="AC130" i="456"/>
  <c r="AC129" i="456"/>
  <c r="AC128" i="456"/>
  <c r="AC127" i="456"/>
  <c r="AC70" i="456"/>
  <c r="AC69" i="456"/>
  <c r="AC32" i="456"/>
  <c r="AC31" i="456"/>
  <c r="AC26" i="456"/>
  <c r="AC20" i="456"/>
  <c r="F439" i="88"/>
  <c r="F437" i="88"/>
  <c r="F438" i="88"/>
  <c r="F419" i="88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P117" i="457" l="1"/>
  <c r="U117" i="457"/>
  <c r="N136" i="457"/>
  <c r="R137" i="457"/>
  <c r="O136" i="457"/>
  <c r="S137" i="457"/>
  <c r="H138" i="457"/>
  <c r="T137" i="457"/>
  <c r="L137" i="457"/>
  <c r="Z137" i="457"/>
  <c r="K137" i="457"/>
  <c r="V137" i="457"/>
  <c r="X138" i="457"/>
  <c r="W137" i="457"/>
  <c r="Y138" i="457"/>
  <c r="Z138" i="457"/>
  <c r="K136" i="457"/>
  <c r="X137" i="457"/>
  <c r="T138" i="457"/>
  <c r="G138" i="457"/>
  <c r="U138" i="457"/>
  <c r="AF92" i="457"/>
  <c r="W136" i="457"/>
  <c r="S71" i="457"/>
  <c r="S107" i="457" s="1"/>
  <c r="S89" i="457"/>
  <c r="G89" i="457"/>
  <c r="G33" i="457"/>
  <c r="G99" i="457" s="1"/>
  <c r="G111" i="457"/>
  <c r="G117" i="457" s="1"/>
  <c r="G136" i="457"/>
  <c r="V138" i="457"/>
  <c r="H111" i="457"/>
  <c r="H117" i="457" s="1"/>
  <c r="AC89" i="457"/>
  <c r="Q117" i="457"/>
  <c r="H136" i="457"/>
  <c r="AB136" i="457"/>
  <c r="T89" i="457"/>
  <c r="L33" i="457"/>
  <c r="L99" i="457" s="1"/>
  <c r="N33" i="457"/>
  <c r="N99" i="457" s="1"/>
  <c r="T71" i="457"/>
  <c r="T107" i="457" s="1"/>
  <c r="R111" i="457"/>
  <c r="R117" i="457" s="1"/>
  <c r="AA138" i="457"/>
  <c r="W138" i="457"/>
  <c r="W71" i="457"/>
  <c r="W107" i="457" s="1"/>
  <c r="S111" i="457"/>
  <c r="S117" i="457" s="1"/>
  <c r="AB71" i="457"/>
  <c r="AB107" i="457" s="1"/>
  <c r="AB138" i="457"/>
  <c r="AH69" i="457"/>
  <c r="Y136" i="457"/>
  <c r="AB111" i="457"/>
  <c r="AB117" i="457" s="1"/>
  <c r="AF70" i="457"/>
  <c r="V89" i="457"/>
  <c r="V33" i="457"/>
  <c r="V99" i="457" s="1"/>
  <c r="V111" i="457"/>
  <c r="V117" i="457" s="1"/>
  <c r="AC111" i="457"/>
  <c r="AC117" i="457" s="1"/>
  <c r="AC138" i="457"/>
  <c r="X33" i="457"/>
  <c r="X99" i="457" s="1"/>
  <c r="Y33" i="457"/>
  <c r="Y99" i="457" s="1"/>
  <c r="Y111" i="457"/>
  <c r="Y117" i="457" s="1"/>
  <c r="I89" i="457"/>
  <c r="J111" i="457"/>
  <c r="J117" i="457" s="1"/>
  <c r="AG69" i="457"/>
  <c r="Z89" i="457"/>
  <c r="Z33" i="457"/>
  <c r="Z99" i="457" s="1"/>
  <c r="Z111" i="457"/>
  <c r="Z117" i="457" s="1"/>
  <c r="Z136" i="457"/>
  <c r="J89" i="457"/>
  <c r="J71" i="457"/>
  <c r="J107" i="457" s="1"/>
  <c r="J138" i="457"/>
  <c r="AA89" i="457"/>
  <c r="AA33" i="457"/>
  <c r="AA99" i="457" s="1"/>
  <c r="AA111" i="457"/>
  <c r="AA117" i="457" s="1"/>
  <c r="AA136" i="457"/>
  <c r="U33" i="457"/>
  <c r="U99" i="457" s="1"/>
  <c r="AH70" i="457"/>
  <c r="K138" i="457"/>
  <c r="N138" i="457"/>
  <c r="F134" i="457"/>
  <c r="F138" i="457" s="1"/>
  <c r="AB33" i="457"/>
  <c r="AB99" i="457" s="1"/>
  <c r="AB89" i="457"/>
  <c r="AF69" i="457"/>
  <c r="O117" i="457"/>
  <c r="U137" i="457"/>
  <c r="Q138" i="457"/>
  <c r="I138" i="457"/>
  <c r="X136" i="457"/>
  <c r="T136" i="457"/>
  <c r="T111" i="457"/>
  <c r="T117" i="457" s="1"/>
  <c r="F89" i="457"/>
  <c r="F33" i="457"/>
  <c r="F99" i="457" s="1"/>
  <c r="F128" i="457"/>
  <c r="F136" i="457" s="1"/>
  <c r="F111" i="457"/>
  <c r="F117" i="457" s="1"/>
  <c r="R138" i="457"/>
  <c r="R71" i="457"/>
  <c r="R107" i="457" s="1"/>
  <c r="R89" i="457"/>
  <c r="W33" i="457"/>
  <c r="W99" i="457" s="1"/>
  <c r="W111" i="457"/>
  <c r="W117" i="457" s="1"/>
  <c r="U89" i="457"/>
  <c r="H89" i="457"/>
  <c r="V136" i="457"/>
  <c r="S138" i="457"/>
  <c r="F71" i="457"/>
  <c r="F107" i="457" s="1"/>
  <c r="G71" i="457"/>
  <c r="G107" i="457" s="1"/>
  <c r="X111" i="457"/>
  <c r="X117" i="457" s="1"/>
  <c r="AF68" i="457"/>
  <c r="L136" i="457"/>
  <c r="L111" i="457"/>
  <c r="L117" i="457" s="1"/>
  <c r="F416" i="88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AH92" i="457" l="1"/>
  <c r="I111" i="457"/>
  <c r="I117" i="457" s="1"/>
  <c r="AG70" i="457"/>
  <c r="I71" i="457"/>
  <c r="I107" i="457" s="1"/>
  <c r="K111" i="457"/>
  <c r="K117" i="457" s="1"/>
  <c r="K89" i="457"/>
  <c r="K71" i="457"/>
  <c r="K107" i="457" s="1"/>
  <c r="F420" i="88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X109" i="456" s="1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AF9BAEE1-E589-42A4-AA30-6AA3D98373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187EB786-D31A-4E8C-ABA3-C4F60F08A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B234AA2D-CEBC-4923-881D-4367E398B9C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0D604FA-CBE4-482E-AE94-B82B17F9135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0767DEB-BE77-4B31-BF4D-9A9F97C0EAD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C3535468-9EDD-404B-AA2E-1DA22D0EDE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E246AB21-D63C-4F7A-9148-3E8BA42EA11A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1B2B9B-987E-4766-B930-84671B02E5D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EF4FFFF1-7860-4F0D-8855-EEE43579172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0AAE748F-6384-4665-A60B-F3602AFE510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BDAA76E-5B6C-45D0-94A3-AA475A5F19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5D0F0B7A-E87C-458F-ADC7-4364DF0F083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C4637DB-16BA-4CD4-A63A-F4697E18CAA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C3169845-D8C8-4066-BBE7-4D53093549C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W114" authorId="1" shapeId="0" xr:uid="{C14956A8-D874-4209-80B5-8E4024D4D635}">
      <text>
        <r>
          <rPr>
            <b/>
            <sz val="9"/>
            <color indexed="81"/>
            <rFont val="Tahoma"/>
            <family val="2"/>
          </rPr>
          <t>UP38 declared commercial at 1650h no load yet due to PALECO's conducted parallel activity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15" authorId="1" shapeId="0" xr:uid="{6D74867F-1060-4365-8B60-91FF0D860C4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I115" authorId="1" shapeId="0" xr:uid="{B24D9AD6-3B62-4A58-AC58-DCC9FE2686C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J115" authorId="1" shapeId="0" xr:uid="{FC391B51-8B74-4D5F-B937-2C80FF9D4DC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K115" authorId="1" shapeId="0" xr:uid="{22F325E1-80B7-4B00-BB39-91E092F0BE5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L115" authorId="1" shapeId="0" xr:uid="{ED63433D-B424-4FAD-A712-9B3A76380B4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M115" authorId="1" shapeId="0" xr:uid="{6E3FB1A0-7A4B-4D5C-91F3-8500A0FB56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 failed to reclose</t>
        </r>
      </text>
    </comment>
    <comment ref="F128" authorId="1" shapeId="0" xr:uid="{808A54D2-9851-4D47-893B-ADF9B87BD17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80EA506F-6B0C-4476-9732-C8E9A2B205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0C6C395-1EE5-434D-9BEB-8DEEDB9E1B2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B95106E4-7578-4EE6-B432-A98015944C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B953AC6-B0CF-4EE4-9E0E-293729A69B9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72A6C41B-2A56-471B-959D-E28AFD8F10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2D1C62FE-4D0A-48DB-8152-CB5A8823143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C9712C28-CA36-45F0-970E-1002ED9AB3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CD4CEABE-ED3A-430C-ADF5-D55847AEC4C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23ACF59-FA5E-4D2C-8F3C-2CE4DE3618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A04D746-BD13-4691-9B56-6FA9995CDDA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DE1E0C6-997A-45AA-928A-B9FC8AB6AF0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BE4CAB4-562E-4E1C-A0A7-8F3DAAA1C8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F7034258-6A67-4231-BF50-A8FE3A9B30E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BF4A369B-0C41-40AF-A880-50D5EEB6348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51F4C106-364D-40B2-9A54-9C7F595756B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CFA6777E-FB1F-40F4-8990-870C682B65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63B4E23A-C70C-4187-8190-A3292BF853D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80C6C514-3AFA-4596-B86D-C9BCFDD9ED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8AA61900-7ECB-471E-956E-BA9AA6C9A20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5E00326-1DDD-4317-AD40-6262B7819C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278F15-1703-4648-84AC-487DAD1C9E9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3B7DA209-0F25-49CA-A012-1115FD6FC23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EA11358B-8898-4D48-A522-99C1DA4BCC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CD98D51F-D555-4AF8-987F-4D1ED9C56D3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6E439D1-E88C-4B00-A808-E73EC294BC8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B36263-91D6-4567-A0C0-76CBB164FD2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4DFB177A-FE96-40AE-919B-14A5BDC12A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87AD52C6-365B-484B-9989-7E8B5433F3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F38E1E55-24AA-4500-B01E-54777B98E1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35B0A0D-951B-437E-A1F2-0D45A3FC4EF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32F88642-7B0C-4C97-B7ED-184D7D75FE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455D585-7F56-41A8-B41D-9C76250719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799C517-5422-498F-8892-34F8B8393B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3358CB21-93F2-444F-8D8F-7776D32073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2E059D95-B8B3-4D8F-9D72-18D568F676A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65C4FF09-176C-4662-8980-3BF80C8E2CB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9DE5F68-A47E-4BBE-8799-59C7A87354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B0A67E50-B439-4736-8C52-08345244240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3FCF2D9B-AACD-49FF-A0DF-1223228189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C4CC5A7A-EF62-4C65-97F4-D5414027CD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A2C768B-7A58-4D63-B22A-D9E3A5D53B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485" authorId="0" shapeId="0" xr:uid="{FA79B5B5-ADA6-4462-B79C-DDA79F740A47}">
      <text>
        <r>
          <rPr>
            <b/>
            <sz val="9"/>
            <color indexed="81"/>
            <rFont val="Tahoma"/>
            <family val="2"/>
          </rPr>
          <t>1610H na ng Dec. 10, 2025 nairadyo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B925" authorId="0" shapeId="0" xr:uid="{AC06BA70-A580-4FB6-B54D-E84DD7AD78A5}">
      <text>
        <r>
          <rPr>
            <b/>
            <sz val="9"/>
            <color indexed="81"/>
            <rFont val="Tahoma"/>
            <family val="2"/>
          </rPr>
          <t xml:space="preserve">1610H na ng Dec. 10, 2025 nairadyo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<sst xmlns="http://schemas.openxmlformats.org/spreadsheetml/2006/main" count="19964" uniqueCount="1822">
  <si>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</si>
  <si>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</si>
  <si>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</si>
  <si>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</si>
  <si>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</si>
  <si>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</si>
  <si>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</si>
  <si>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</si>
  <si>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</si>
  <si>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</si>
  <si>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</si>
  <si>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</si>
  <si>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</si>
  <si>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</si>
  <si>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</si>
  <si>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</si>
  <si>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</si>
  <si>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</si>
  <si>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</si>
  <si>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</si>
  <si>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</si>
  <si>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</si>
  <si>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</si>
  <si>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</si>
  <si>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</si>
  <si>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</si>
  <si>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</si>
  <si>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</si>
  <si>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</si>
  <si>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</si>
  <si>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</si>
  <si>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</si>
  <si>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</si>
  <si>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</si>
  <si>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</si>
  <si>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</si>
  <si>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</si>
  <si>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</si>
  <si>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</si>
  <si>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</si>
  <si>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</si>
  <si>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</si>
  <si>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</si>
  <si>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</si>
  <si>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</si>
  <si>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</si>
  <si>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</si>
  <si>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</si>
  <si>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</si>
  <si>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</si>
  <si>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</si>
  <si>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</si>
  <si>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</si>
  <si>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</si>
  <si>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</si>
  <si>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</si>
  <si>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</si>
  <si>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</si>
  <si>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</si>
  <si>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</si>
  <si>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</si>
  <si>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</si>
  <si>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</si>
  <si>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</si>
  <si>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</si>
  <si>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</si>
  <si>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</si>
  <si>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</si>
  <si>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</si>
  <si>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</si>
  <si>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</si>
  <si>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</si>
  <si>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</si>
  <si>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</si>
  <si>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</si>
  <si>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</si>
  <si>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</si>
  <si>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</si>
  <si>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</si>
  <si>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</si>
  <si>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</si>
  <si>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</si>
  <si>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</si>
  <si>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</si>
  <si>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</si>
  <si>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</si>
  <si>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</si>
  <si>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</si>
  <si>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</si>
  <si>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</si>
  <si>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</si>
  <si>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</si>
  <si>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</si>
  <si>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</si>
  <si>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</si>
  <si>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</si>
  <si>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</si>
  <si>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</si>
  <si>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</si>
  <si>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</si>
  <si>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</si>
  <si>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</si>
  <si>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</si>
  <si>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</si>
  <si>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</si>
  <si>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</si>
  <si>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</si>
  <si>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</si>
  <si>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</si>
  <si>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</si>
  <si>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</si>
  <si>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</si>
  <si>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</si>
  <si>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</si>
  <si>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</si>
  <si>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</si>
  <si>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</si>
  <si>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</si>
  <si>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</si>
  <si>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</si>
  <si>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</si>
  <si>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</si>
  <si>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</si>
  <si>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</si>
  <si>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</si>
  <si>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</si>
  <si>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</si>
  <si>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</si>
  <si>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</si>
  <si>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</si>
  <si>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</si>
  <si>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</si>
  <si>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</si>
  <si>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</si>
  <si>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</si>
  <si>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</si>
  <si>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</si>
  <si>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</si>
  <si>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</si>
  <si>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</si>
  <si>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</si>
  <si>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</si>
  <si>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</si>
  <si>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</si>
  <si>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</si>
  <si>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</si>
  <si>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</si>
  <si>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</si>
  <si>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</si>
  <si>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</si>
  <si>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</si>
  <si>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</si>
  <si>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</si>
  <si>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</si>
  <si>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</si>
  <si>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</si>
  <si>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</si>
  <si>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</si>
  <si>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</si>
  <si>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</si>
  <si>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</si>
  <si>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</si>
  <si>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</si>
  <si>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</si>
  <si>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</si>
  <si>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</si>
  <si>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</si>
  <si>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</si>
  <si>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</si>
  <si>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</si>
  <si>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</si>
  <si>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</si>
  <si>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</si>
  <si>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</si>
  <si>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</si>
  <si>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</si>
  <si>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</si>
  <si>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</si>
  <si>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</si>
  <si>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</si>
  <si>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</si>
  <si>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</si>
  <si>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</si>
  <si>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</si>
  <si>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</si>
  <si>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</si>
  <si>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</si>
  <si>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</si>
  <si>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</si>
  <si>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</si>
  <si>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</si>
  <si>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</si>
  <si>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</si>
  <si>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</si>
  <si>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</si>
  <si>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</si>
  <si>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</si>
  <si>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</si>
  <si>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</si>
  <si>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</si>
  <si>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</si>
  <si>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</si>
  <si>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</si>
  <si>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</si>
  <si>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</si>
  <si>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</si>
  <si>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</si>
  <si>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</si>
  <si>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</si>
  <si>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</si>
  <si>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</si>
  <si>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</si>
  <si>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</si>
  <si>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</si>
  <si>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</si>
  <si>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</si>
  <si>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</si>
  <si>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</si>
  <si>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</si>
  <si>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</si>
  <si>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</si>
  <si>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</si>
  <si>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</si>
  <si>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</si>
  <si>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</si>
  <si>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</si>
  <si>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</si>
  <si>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</si>
  <si>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</si>
  <si>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</si>
  <si>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</si>
  <si>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</si>
  <si>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</si>
  <si>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</si>
  <si>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</si>
  <si>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</si>
  <si>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</si>
  <si>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</si>
  <si>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</si>
  <si>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</si>
  <si>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</si>
  <si>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</si>
  <si>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</si>
  <si>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</si>
  <si>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</si>
  <si>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</si>
  <si>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</si>
  <si>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</si>
  <si>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</si>
  <si>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</si>
  <si>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</si>
  <si>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</si>
  <si>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</si>
  <si>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</si>
  <si>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</si>
  <si>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</si>
  <si>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</si>
  <si>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</si>
  <si>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</si>
  <si>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</si>
  <si>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</si>
  <si>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</si>
  <si>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</si>
  <si>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</si>
  <si>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</si>
  <si>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</si>
  <si>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</si>
  <si>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</si>
  <si>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</si>
  <si>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</si>
  <si>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</si>
  <si>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</si>
  <si>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</si>
  <si>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</si>
  <si>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</si>
  <si>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</si>
  <si>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</si>
  <si>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</si>
  <si>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</si>
  <si>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</si>
  <si>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</si>
  <si>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</si>
  <si>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</si>
  <si>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</si>
  <si>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</si>
  <si>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</si>
  <si>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</si>
  <si>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</si>
  <si>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</si>
  <si>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</si>
  <si>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</si>
  <si>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</si>
  <si>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</si>
  <si>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</si>
  <si>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</si>
  <si>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</si>
  <si>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</si>
  <si>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</si>
  <si>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</si>
  <si>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</si>
  <si>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</si>
  <si>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</si>
  <si>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</si>
  <si>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</si>
  <si>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</si>
  <si>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</si>
  <si>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</si>
  <si>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</si>
  <si>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</si>
  <si>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</si>
  <si>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</si>
  <si>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</si>
  <si>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</si>
  <si>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</si>
  <si>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</si>
  <si>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</si>
  <si>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</si>
  <si>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</si>
  <si>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</si>
  <si>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</si>
  <si>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</si>
  <si>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</si>
  <si>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</si>
  <si>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</si>
  <si>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</si>
  <si>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</si>
  <si>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</si>
  <si>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</si>
  <si>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</si>
  <si>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</si>
  <si>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</si>
  <si>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</si>
  <si>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</si>
  <si>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</si>
  <si>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</si>
  <si>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</si>
  <si>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</si>
  <si>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</si>
  <si>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</si>
  <si>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</si>
  <si>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</si>
  <si>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</si>
  <si>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</si>
  <si>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</si>
  <si>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</si>
  <si>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</si>
  <si>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</si>
  <si>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</si>
  <si>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</si>
  <si>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</si>
  <si>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</si>
  <si>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</si>
  <si>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</si>
  <si>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</si>
  <si>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</si>
  <si>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</si>
  <si>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</si>
  <si>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</si>
  <si>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</si>
  <si>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</si>
  <si>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</si>
  <si>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</si>
  <si>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</si>
  <si>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</si>
  <si>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</si>
  <si>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</si>
  <si>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</si>
  <si>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</si>
  <si>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</si>
  <si>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</si>
  <si>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</si>
  <si>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</si>
  <si>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</si>
  <si>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</si>
  <si>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</si>
  <si>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</si>
  <si>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</si>
  <si>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</si>
  <si>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</si>
  <si>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</si>
  <si>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</si>
  <si>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</si>
  <si>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</si>
  <si>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</si>
  <si>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</si>
  <si>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</si>
  <si>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</si>
  <si>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</si>
  <si>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</si>
  <si>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</si>
  <si>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</si>
  <si>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</si>
  <si>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</si>
  <si>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</si>
  <si>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</si>
  <si>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</si>
  <si>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</si>
  <si>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</si>
  <si>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</si>
  <si>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</si>
  <si>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</si>
  <si>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</si>
  <si>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</si>
  <si>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</si>
  <si>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</si>
  <si>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</si>
  <si>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</si>
  <si>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</si>
  <si>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</si>
  <si>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</si>
  <si>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</si>
  <si>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</si>
  <si>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</si>
  <si>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</si>
  <si>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</si>
  <si>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</si>
  <si>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</si>
  <si>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</si>
  <si>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</si>
  <si>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</si>
  <si>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</si>
  <si>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</si>
  <si>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</si>
  <si>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</si>
  <si>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</si>
  <si>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</si>
  <si>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</si>
  <si>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</si>
  <si>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</si>
  <si>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</si>
  <si>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</si>
  <si>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</si>
  <si>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</si>
  <si>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</si>
  <si>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</si>
  <si>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</si>
  <si>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</si>
  <si>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</si>
  <si>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</si>
  <si>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</si>
  <si>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</si>
  <si>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</si>
  <si>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</si>
  <si>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</si>
  <si>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</si>
  <si>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</si>
  <si>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</si>
  <si>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</si>
  <si>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</si>
  <si>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</si>
  <si>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</si>
  <si>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</si>
  <si>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</si>
  <si>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</si>
  <si>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</si>
  <si>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</si>
  <si>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</si>
  <si>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</si>
  <si>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</si>
  <si>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</si>
  <si>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</si>
  <si>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</si>
  <si>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</si>
  <si>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</si>
  <si>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</si>
  <si>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</si>
  <si>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</si>
  <si>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</si>
  <si>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</si>
  <si>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</si>
  <si>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</si>
  <si>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</si>
  <si>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</si>
  <si>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</si>
  <si>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</si>
  <si>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</si>
  <si>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</si>
  <si>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</si>
  <si>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</si>
  <si>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</si>
  <si>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</si>
  <si>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</si>
  <si>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</si>
  <si>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</si>
  <si>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</si>
  <si>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</si>
  <si>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</si>
  <si>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</si>
  <si>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</si>
  <si>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</si>
  <si>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</si>
  <si>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</si>
  <si>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</si>
  <si>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</si>
  <si>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</si>
  <si>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</si>
  <si>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</si>
  <si>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</si>
  <si>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</si>
  <si>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</si>
  <si>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</si>
  <si>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</si>
  <si>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</si>
  <si>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</si>
  <si>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</si>
  <si>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</si>
  <si>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</si>
  <si>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</si>
  <si>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</si>
  <si>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</si>
  <si>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</si>
  <si>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</si>
  <si>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</si>
  <si>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</si>
  <si>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</si>
  <si>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</si>
  <si>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</si>
  <si>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</si>
  <si>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</si>
  <si>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</si>
  <si>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</si>
  <si>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</si>
  <si>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</si>
  <si>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</si>
  <si>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</si>
  <si>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</si>
  <si>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</si>
  <si>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</si>
  <si>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</si>
  <si>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</si>
  <si>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</si>
  <si>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</si>
  <si>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</si>
  <si>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</si>
  <si>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</si>
  <si>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</si>
  <si>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</si>
  <si>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</si>
  <si>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</si>
  <si>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</si>
  <si>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</si>
  <si>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</si>
  <si>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</si>
  <si>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</si>
  <si>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</si>
  <si>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</si>
  <si>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</si>
  <si>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</si>
  <si>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</si>
  <si>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</si>
  <si>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</si>
  <si>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</si>
  <si>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</si>
  <si>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</si>
  <si>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</si>
  <si>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</si>
  <si>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</si>
  <si>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</si>
  <si>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</si>
  <si>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</si>
  <si>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</si>
  <si>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</si>
  <si>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</si>
  <si>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</si>
  <si>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</si>
  <si>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</si>
  <si>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</si>
  <si>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</si>
  <si>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</si>
  <si>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</si>
  <si>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</si>
  <si>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</si>
  <si>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</si>
  <si>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</si>
  <si>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</si>
  <si>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</si>
  <si>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</si>
  <si>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</si>
  <si>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</si>
  <si>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</si>
  <si>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</si>
  <si>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</si>
  <si>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</si>
  <si>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</si>
  <si>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</si>
  <si>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</si>
  <si>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</si>
  <si>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</si>
  <si>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</si>
  <si>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</si>
  <si>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</si>
  <si>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</si>
  <si>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</si>
  <si>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</si>
  <si>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</si>
  <si>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</si>
  <si>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</si>
  <si>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</si>
  <si>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</si>
  <si>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</si>
  <si>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</si>
  <si>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</si>
  <si>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</si>
  <si>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</si>
  <si>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</si>
  <si>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</si>
  <si>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</si>
  <si>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</si>
  <si>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</si>
  <si>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</si>
  <si>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</si>
  <si>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</si>
  <si>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</si>
  <si>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</si>
  <si>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</si>
  <si>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</si>
  <si>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</si>
  <si>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</si>
  <si>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</si>
  <si>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</si>
  <si>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</si>
  <si>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</si>
  <si>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</si>
  <si>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</si>
  <si>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</si>
  <si>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</si>
  <si>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</si>
  <si>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</si>
  <si>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</si>
  <si>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</si>
  <si>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</si>
  <si>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</si>
  <si>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</si>
  <si>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</si>
  <si>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</si>
  <si>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</si>
  <si>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</si>
  <si>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</si>
  <si>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</si>
  <si>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</si>
  <si>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</si>
  <si>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</si>
  <si>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</si>
  <si>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</si>
  <si>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</si>
  <si>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</si>
  <si>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</si>
  <si>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</si>
  <si>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</si>
  <si>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</si>
  <si>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</si>
  <si>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</si>
  <si>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</si>
  <si>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</si>
  <si>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</si>
  <si>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</si>
  <si>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</si>
  <si>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</si>
  <si>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</si>
  <si>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</si>
  <si>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</si>
  <si>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</si>
  <si>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</si>
  <si>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</si>
  <si>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</si>
  <si>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</si>
  <si>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</si>
  <si>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</si>
  <si>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</si>
  <si>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</si>
  <si>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</si>
  <si>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</si>
  <si>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</si>
  <si>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</si>
  <si>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</si>
  <si>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</si>
  <si>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</si>
  <si>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</si>
  <si>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</si>
  <si>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</si>
  <si>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</si>
  <si>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</si>
  <si>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</si>
  <si>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</si>
  <si>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</si>
  <si>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</si>
  <si>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</si>
  <si>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</si>
  <si>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</si>
  <si>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</si>
  <si>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</si>
  <si>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</si>
  <si>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</si>
  <si>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</si>
  <si>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</si>
  <si>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</si>
  <si>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</si>
  <si>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</si>
  <si>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</si>
  <si>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</si>
  <si>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</si>
  <si>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</si>
  <si>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</si>
  <si>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</si>
  <si>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</si>
  <si>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</si>
  <si>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</si>
  <si>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</si>
  <si>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</si>
  <si>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</si>
  <si>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</si>
  <si>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</si>
  <si>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</si>
  <si>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</si>
  <si>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</si>
  <si>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</si>
  <si>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</si>
  <si>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</si>
  <si>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</si>
  <si>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</si>
  <si>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</si>
  <si>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</si>
  <si>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</si>
  <si>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</si>
  <si>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</si>
  <si>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</si>
  <si>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</si>
  <si>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</si>
  <si>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</si>
  <si>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</si>
  <si>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</si>
  <si>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</si>
  <si>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</si>
  <si>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</si>
  <si>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</si>
  <si>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</si>
  <si>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</si>
  <si>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</si>
  <si>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</si>
  <si>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</si>
  <si>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</si>
  <si>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</si>
  <si>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</si>
  <si>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</si>
  <si>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</si>
  <si>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</si>
  <si>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</si>
  <si>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</si>
  <si>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</si>
  <si>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</si>
  <si>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</si>
  <si>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</si>
  <si>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</si>
  <si>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</si>
  <si>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</si>
  <si>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</si>
  <si>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</si>
  <si>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</si>
  <si>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</si>
  <si>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</si>
  <si>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</si>
  <si>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</si>
  <si>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</si>
  <si>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</si>
  <si>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</si>
  <si>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</si>
  <si>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</si>
  <si>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</si>
  <si>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</si>
  <si>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</si>
  <si>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</si>
  <si>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</si>
  <si>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</si>
  <si>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</si>
  <si>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</si>
  <si>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</si>
  <si>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</si>
  <si>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</si>
  <si>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</si>
  <si>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</si>
  <si>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</si>
  <si>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</si>
  <si>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</si>
  <si>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</si>
  <si>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</si>
  <si>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</si>
  <si>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</si>
  <si>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</si>
  <si>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</si>
  <si>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</si>
  <si>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</si>
  <si>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</si>
  <si>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</si>
  <si>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</si>
  <si>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</si>
  <si>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</si>
  <si>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</si>
  <si>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</si>
  <si>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</si>
  <si>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</si>
  <si>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</si>
  <si>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</si>
  <si>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</si>
  <si>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</si>
  <si>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</si>
  <si>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</si>
  <si>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</si>
  <si>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</si>
  <si>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</si>
  <si>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</si>
  <si>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</si>
  <si>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</si>
  <si>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</si>
  <si>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</si>
  <si>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</si>
  <si>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</si>
  <si>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</si>
  <si>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</si>
  <si>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</si>
  <si>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</si>
  <si>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</si>
  <si>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</si>
  <si>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</si>
  <si>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</si>
  <si>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</si>
  <si>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</si>
  <si>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</si>
  <si>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</si>
  <si>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</si>
  <si>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</si>
  <si>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</si>
  <si>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</si>
  <si>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</si>
  <si>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</si>
  <si>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</si>
  <si>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</si>
  <si>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</si>
  <si>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</si>
  <si>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</si>
  <si>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</si>
  <si>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</si>
  <si>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</si>
  <si>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</si>
  <si>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</si>
  <si>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</si>
  <si>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</si>
  <si>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</si>
  <si>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</si>
  <si>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</si>
  <si>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</si>
  <si>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</si>
  <si>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</si>
  <si>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</si>
  <si>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</si>
  <si>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</si>
  <si>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</si>
  <si>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</si>
  <si>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</si>
  <si>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</si>
  <si>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</si>
  <si>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</si>
  <si>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</si>
  <si>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</si>
  <si>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</si>
  <si>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</si>
  <si>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</si>
  <si>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</si>
  <si>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</si>
  <si>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</si>
  <si>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</si>
  <si>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</si>
  <si>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</si>
  <si>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</si>
  <si>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</si>
  <si>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</si>
  <si>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</si>
  <si>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</si>
  <si>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</si>
  <si>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</si>
  <si>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</si>
  <si>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</si>
  <si>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</si>
  <si>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</si>
  <si>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</si>
  <si>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</si>
  <si>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</si>
  <si>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</si>
  <si>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</si>
  <si>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</si>
  <si>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</si>
  <si>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</si>
  <si>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</si>
  <si>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</si>
  <si>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</si>
  <si>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</si>
  <si>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</si>
  <si>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</si>
  <si>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</si>
  <si>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</si>
  <si>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</si>
  <si>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</si>
  <si>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</si>
  <si>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</si>
  <si>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</si>
  <si>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</si>
  <si>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</si>
  <si>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</si>
  <si>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</si>
  <si>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</si>
  <si>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</si>
  <si>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</si>
  <si>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</si>
  <si>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</si>
  <si>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</si>
  <si>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</si>
  <si>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</si>
  <si>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</si>
  <si>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</si>
  <si>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</si>
  <si>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</si>
  <si>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</si>
  <si>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</si>
  <si>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</si>
  <si>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</si>
  <si>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</si>
  <si>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</si>
  <si>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</si>
  <si>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</si>
  <si>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</si>
  <si>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</si>
  <si>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</si>
  <si>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</si>
  <si>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</si>
  <si>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</si>
  <si>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</si>
  <si>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</si>
  <si>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</si>
  <si>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</si>
  <si>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</si>
  <si>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</si>
  <si>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</si>
  <si>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</si>
  <si>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</si>
  <si>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</si>
  <si>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</si>
  <si>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</si>
  <si>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</si>
  <si>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</si>
  <si>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</si>
  <si>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</si>
  <si>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</si>
  <si>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</si>
  <si>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</si>
  <si>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</si>
  <si>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</si>
  <si>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</si>
  <si>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</si>
  <si>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</si>
  <si>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</si>
  <si>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</si>
  <si>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</si>
  <si>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</si>
  <si>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</si>
  <si>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</si>
  <si>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</si>
  <si>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</si>
  <si>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</si>
  <si>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</si>
  <si>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</si>
  <si>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</si>
  <si>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</si>
  <si>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</si>
  <si>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</si>
  <si>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</si>
  <si>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</si>
  <si>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</si>
  <si>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</si>
  <si>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</si>
  <si>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</si>
  <si>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</si>
  <si>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</si>
  <si>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</si>
  <si>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</si>
  <si>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</si>
  <si>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</si>
  <si>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</si>
  <si>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</si>
  <si>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</si>
  <si>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</si>
  <si>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</si>
  <si>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</si>
  <si>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</si>
  <si>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</si>
  <si>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</si>
  <si>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</si>
  <si>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</si>
  <si>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</si>
  <si>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</si>
  <si>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</si>
  <si>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</si>
  <si>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</si>
  <si>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</si>
  <si>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</si>
  <si>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</si>
  <si>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</si>
  <si>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</si>
  <si>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</si>
  <si>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</si>
  <si>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</si>
  <si>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</si>
  <si>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</si>
  <si>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</si>
  <si>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</si>
  <si>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</si>
  <si>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</si>
  <si>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</si>
  <si>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</si>
  <si>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</si>
  <si>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</si>
  <si>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</si>
  <si>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</si>
  <si>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</si>
  <si>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</si>
  <si>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</si>
  <si>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</si>
  <si>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</si>
  <si>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</si>
  <si>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</si>
  <si>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</si>
  <si>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</si>
  <si>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</si>
  <si>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</si>
  <si>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</si>
  <si>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</si>
  <si>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</si>
  <si>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</si>
  <si>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</si>
  <si>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</si>
  <si>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</si>
  <si>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</si>
  <si>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</si>
  <si>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</si>
  <si>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</si>
  <si>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</si>
  <si>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</si>
  <si>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</si>
  <si>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</si>
  <si>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</si>
  <si>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</si>
  <si>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</si>
  <si>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</si>
  <si>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</si>
  <si>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</si>
  <si>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</si>
  <si>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</si>
  <si>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</si>
  <si>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</si>
  <si>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</si>
  <si>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</si>
  <si>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</si>
  <si>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</si>
  <si>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</si>
  <si>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</si>
  <si>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</si>
  <si>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</si>
  <si>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</si>
  <si>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</si>
  <si>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</si>
  <si>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</si>
  <si>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</si>
  <si>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</si>
  <si>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</si>
  <si>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</si>
  <si>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</si>
  <si>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</si>
  <si>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</si>
  <si>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</si>
  <si>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</si>
  <si>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</si>
  <si>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</si>
  <si>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</si>
  <si>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</si>
  <si>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</si>
  <si>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</si>
  <si>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</si>
  <si>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</si>
  <si>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</si>
  <si>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</si>
  <si>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</si>
  <si>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</si>
  <si>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</si>
  <si>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</si>
  <si>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</si>
  <si>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</si>
  <si>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</si>
  <si>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</si>
  <si>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</si>
  <si>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</si>
  <si>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</si>
  <si>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</si>
  <si>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</si>
  <si>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</si>
  <si>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</si>
  <si>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</si>
  <si>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</si>
  <si>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</si>
  <si>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</si>
  <si>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</si>
  <si>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</si>
  <si>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</si>
  <si>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</si>
  <si>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</si>
  <si>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</si>
  <si>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</si>
  <si>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</si>
  <si>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</si>
  <si>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</si>
  <si>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</si>
  <si>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</si>
  <si>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</si>
  <si>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</si>
  <si>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</si>
  <si>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</si>
  <si>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</si>
  <si>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</si>
  <si>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</si>
  <si>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</si>
  <si>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</si>
  <si>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</si>
  <si>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</si>
  <si>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</si>
  <si>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</si>
  <si>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</si>
  <si>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</si>
  <si>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</si>
  <si>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</si>
  <si>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</si>
  <si>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</si>
  <si>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</si>
  <si>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</si>
  <si>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</si>
  <si>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</si>
  <si>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</si>
  <si>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</si>
  <si>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</si>
  <si>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</si>
  <si>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</si>
  <si>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</si>
  <si>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</si>
  <si>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</si>
  <si>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</si>
  <si>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</si>
  <si>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</si>
  <si>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</si>
  <si>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</si>
  <si>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</si>
  <si>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</si>
  <si>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</si>
  <si>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</si>
  <si>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</si>
  <si>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</si>
  <si>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</si>
  <si>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</si>
  <si>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</si>
  <si>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</si>
  <si>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</si>
  <si>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</si>
  <si>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</si>
  <si>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</si>
  <si>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</si>
  <si>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</si>
  <si>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</si>
  <si>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</si>
  <si>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</si>
  <si>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</si>
  <si>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</si>
  <si>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</si>
  <si>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</si>
  <si>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</si>
  <si>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</si>
  <si>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</si>
  <si>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</si>
  <si>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</si>
  <si>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</si>
  <si>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</si>
  <si>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</si>
  <si>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</si>
  <si>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</si>
  <si>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</si>
  <si>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</si>
  <si>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</si>
  <si>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</si>
  <si>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</si>
  <si>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</si>
  <si>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</si>
  <si>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</si>
  <si>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</si>
  <si>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</si>
  <si>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</si>
  <si>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</si>
  <si>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</si>
  <si>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</si>
  <si>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</si>
  <si>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</si>
  <si>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</si>
  <si>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</si>
  <si>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</si>
  <si>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</si>
  <si>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</si>
  <si>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</si>
  <si>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</si>
  <si>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</si>
  <si>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</si>
  <si>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</si>
  <si>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</si>
  <si>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</si>
  <si>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</si>
  <si>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</si>
  <si>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</si>
  <si>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</si>
  <si>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</si>
  <si>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</si>
  <si>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</si>
  <si>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</si>
  <si>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</si>
  <si>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</si>
  <si>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</si>
  <si>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</si>
  <si>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</si>
  <si>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</si>
  <si>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</si>
  <si>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</si>
  <si>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</si>
  <si>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</si>
  <si>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</si>
  <si>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</si>
  <si>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</si>
  <si>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</si>
  <si>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</si>
  <si>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</si>
  <si>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</si>
  <si>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</si>
  <si>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</si>
  <si>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</si>
  <si>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</si>
  <si>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</si>
  <si>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</si>
  <si>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</si>
  <si>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</si>
  <si>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</si>
  <si>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</si>
  <si>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</si>
  <si>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</si>
  <si>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</si>
  <si>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</si>
  <si>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</si>
  <si>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</si>
  <si>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</si>
  <si>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</si>
  <si>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</si>
  <si>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</si>
  <si>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</si>
  <si>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</si>
  <si>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</si>
  <si>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</si>
  <si>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</si>
  <si>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</si>
  <si>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</si>
  <si>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</si>
  <si>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</si>
  <si>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</si>
  <si>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</si>
  <si>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</si>
  <si>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</si>
  <si>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</si>
  <si>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</si>
  <si>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</si>
  <si>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</si>
  <si>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</si>
  <si>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</si>
  <si>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</si>
  <si>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</si>
  <si>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</si>
  <si>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</si>
  <si>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</si>
  <si>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</si>
  <si>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</si>
  <si>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</si>
  <si>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</si>
  <si>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</si>
  <si>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</si>
  <si>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</si>
  <si>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</si>
  <si>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</si>
  <si>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</si>
  <si>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</si>
  <si>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</si>
  <si>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</si>
  <si>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</si>
  <si>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</si>
  <si>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</si>
  <si>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</si>
  <si>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</si>
  <si>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</si>
  <si>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</si>
  <si>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</si>
  <si>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</si>
  <si>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</si>
  <si>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</si>
  <si>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</si>
  <si>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</si>
  <si>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</si>
  <si>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</si>
  <si>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</si>
  <si>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</si>
  <si>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</si>
  <si>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</si>
  <si>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</si>
  <si>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</si>
  <si>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</si>
  <si>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</si>
  <si>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</si>
  <si>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</si>
  <si>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</si>
  <si>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</si>
  <si>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</si>
  <si>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</si>
  <si>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</si>
  <si>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</si>
  <si>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</si>
  <si>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</si>
  <si>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</si>
  <si>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</si>
  <si>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</si>
  <si>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</si>
  <si>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</si>
  <si>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</si>
  <si>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</si>
  <si>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</si>
  <si>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</si>
  <si>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</si>
  <si>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</si>
  <si>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</si>
  <si>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</si>
  <si>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</si>
  <si>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</si>
  <si>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</si>
  <si>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</si>
  <si>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</si>
  <si>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</si>
  <si>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</si>
  <si>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</si>
  <si>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</si>
  <si>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</si>
  <si>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</si>
  <si>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</si>
  <si>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</si>
  <si>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</si>
  <si>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</si>
  <si>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</si>
  <si>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</si>
  <si>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</si>
  <si>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</si>
  <si>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</si>
  <si>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</si>
  <si>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</si>
  <si>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</si>
  <si>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</si>
  <si>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</si>
  <si>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</si>
  <si>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</si>
  <si>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</si>
  <si>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</si>
  <si>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</si>
  <si>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</si>
  <si>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</si>
  <si>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</si>
  <si>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</si>
  <si>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</si>
  <si>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</si>
  <si>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</si>
  <si>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</si>
  <si>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</si>
  <si>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</si>
  <si>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</si>
  <si>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</si>
  <si>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</si>
  <si>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</si>
  <si>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</si>
  <si>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</si>
  <si>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</si>
  <si>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</si>
  <si>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</si>
  <si>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</si>
  <si>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</si>
  <si>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</si>
  <si>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</si>
  <si>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</si>
  <si>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</si>
  <si>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</si>
  <si>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</si>
  <si>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</si>
  <si>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</si>
  <si>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</si>
  <si>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</si>
  <si>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</si>
  <si>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</si>
  <si>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</si>
  <si>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</si>
  <si>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</si>
  <si>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</si>
  <si>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</si>
  <si>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</si>
  <si>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</si>
  <si>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</si>
  <si>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</si>
  <si>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</si>
  <si>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</si>
  <si>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</si>
  <si>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</si>
  <si>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</si>
  <si>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</si>
  <si>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</si>
  <si>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</si>
  <si>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</si>
  <si>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</si>
  <si>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</si>
  <si>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</si>
  <si>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</si>
  <si>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</si>
  <si>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</si>
  <si>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</si>
  <si>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</si>
  <si>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</si>
  <si>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</si>
  <si>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</si>
  <si>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</si>
  <si>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</si>
  <si>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</si>
  <si>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</si>
  <si>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</si>
  <si>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</si>
  <si>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</si>
  <si>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</si>
  <si>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</si>
  <si>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</si>
  <si>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</si>
  <si>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</si>
  <si>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</si>
  <si>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</si>
  <si>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</si>
  <si>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</si>
  <si>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</si>
  <si>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</si>
  <si>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</si>
  <si>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</si>
  <si>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</si>
  <si>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</si>
  <si>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</si>
  <si>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</si>
  <si>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</si>
  <si>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</si>
  <si>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</si>
  <si>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</si>
  <si>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</si>
  <si>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</si>
  <si>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</si>
  <si>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</si>
  <si>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</si>
  <si>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</si>
  <si>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</si>
  <si>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</si>
  <si>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</si>
  <si>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</si>
  <si>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</si>
  <si>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</si>
  <si>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</si>
  <si>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</si>
  <si>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</si>
  <si>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</si>
  <si>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</si>
  <si>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</si>
  <si>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</si>
  <si>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</si>
  <si>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</si>
  <si>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</si>
  <si>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</si>
  <si>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</si>
  <si>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</si>
  <si>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</si>
  <si>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</si>
  <si>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</si>
  <si>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</si>
  <si>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</si>
  <si>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</si>
  <si>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</si>
  <si>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</si>
  <si>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</si>
  <si>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</si>
  <si>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</si>
  <si>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</si>
  <si>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</si>
  <si>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</si>
  <si>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</si>
  <si>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</si>
  <si>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</si>
  <si>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</si>
  <si>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</si>
  <si>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</si>
  <si>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</si>
  <si>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</si>
  <si>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</si>
  <si>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</si>
  <si>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</si>
  <si>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</si>
  <si>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</si>
  <si>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</si>
  <si>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</si>
  <si>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</si>
  <si>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</si>
  <si>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</si>
  <si>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</si>
  <si>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</si>
  <si>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</si>
  <si>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</si>
  <si>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</si>
  <si>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</si>
  <si>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</si>
  <si>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</si>
  <si>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</si>
  <si>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</si>
  <si>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</si>
  <si>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</si>
  <si>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</si>
  <si>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</si>
  <si>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</si>
  <si>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</si>
  <si>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</si>
  <si>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</si>
  <si>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</si>
  <si>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</si>
  <si>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</si>
  <si>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</si>
  <si>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</si>
  <si>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</si>
  <si>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</si>
  <si>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</si>
  <si>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</si>
  <si>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</si>
  <si>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</si>
  <si>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</si>
  <si>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</si>
  <si>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</si>
  <si>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</si>
  <si>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</si>
  <si>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</si>
  <si>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</si>
  <si>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</si>
  <si>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</si>
  <si>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</si>
  <si>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</si>
  <si>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</si>
  <si>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</si>
  <si>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</si>
  <si>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</si>
  <si>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</si>
  <si>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</si>
  <si>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</si>
  <si>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</si>
  <si>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</si>
  <si>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</si>
  <si>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</si>
  <si>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</si>
  <si>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</si>
  <si>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</si>
  <si>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</si>
  <si>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</si>
  <si>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</si>
  <si>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</si>
  <si>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</si>
  <si>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</si>
  <si>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</si>
  <si>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</si>
  <si>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</si>
  <si>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</si>
  <si>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</si>
  <si>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</si>
  <si>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</si>
  <si>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</si>
  <si>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</si>
  <si>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</si>
  <si>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</si>
  <si>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</si>
  <si>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</si>
  <si>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</si>
  <si>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</si>
  <si>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</si>
  <si>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</si>
  <si>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</si>
  <si>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</si>
  <si>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</si>
  <si>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</si>
  <si>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</si>
  <si>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</si>
  <si>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</si>
  <si>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</si>
  <si>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</si>
  <si>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</si>
  <si>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</si>
  <si>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</si>
  <si>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</si>
  <si>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</si>
  <si>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</si>
  <si>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</si>
  <si>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</si>
  <si>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</si>
  <si>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</si>
  <si>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</si>
  <si>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</si>
  <si>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</si>
  <si>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</si>
  <si>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</si>
  <si>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</si>
  <si>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</si>
  <si>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</si>
  <si>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</si>
  <si>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</si>
  <si>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</si>
  <si>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</si>
  <si>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</si>
  <si>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</si>
  <si>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</si>
  <si>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</si>
  <si>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</si>
  <si>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</si>
  <si>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</si>
  <si>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</si>
  <si>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</si>
  <si>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</si>
  <si>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</si>
  <si>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</si>
  <si>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</si>
  <si>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</si>
  <si>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</si>
  <si>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</si>
  <si>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</si>
  <si>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</si>
  <si>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</si>
  <si>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</si>
  <si>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</si>
  <si>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</si>
  <si>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</si>
  <si>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</si>
  <si>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</si>
  <si>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</si>
  <si>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</si>
  <si>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</si>
  <si>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</si>
  <si>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</si>
  <si>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</si>
  <si>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</si>
  <si>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</si>
  <si>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</si>
  <si>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</si>
  <si>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</si>
  <si>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</si>
  <si>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</si>
  <si>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</si>
  <si>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</si>
  <si>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</si>
  <si>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</si>
  <si>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</si>
  <si>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</si>
  <si>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</si>
  <si>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</si>
  <si>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</si>
  <si>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</si>
  <si>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</si>
  <si>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</si>
  <si>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</si>
  <si>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</si>
  <si>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</si>
  <si>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</si>
  <si>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</si>
  <si>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</si>
  <si>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</si>
  <si>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</si>
  <si>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</si>
  <si>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</si>
  <si>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</si>
  <si>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</si>
  <si>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</si>
  <si>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</si>
  <si>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</si>
  <si>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</si>
  <si>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</si>
  <si>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</si>
  <si>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</si>
  <si>
    <t>2217H</t>
  </si>
  <si>
    <t>$AC$23 9</t>
  </si>
  <si>
    <t>2240H</t>
  </si>
  <si>
    <t>$AC$30 9</t>
  </si>
  <si>
    <t>2255H</t>
  </si>
  <si>
    <t>$AC$25 9</t>
  </si>
  <si>
    <t>$F$20 10</t>
  </si>
  <si>
    <t>$F$26 10</t>
  </si>
  <si>
    <t>$F$32 10</t>
  </si>
  <si>
    <t>0008H</t>
  </si>
  <si>
    <t>$G$68 10</t>
  </si>
  <si>
    <t>0010H</t>
  </si>
  <si>
    <t>$G$69 10</t>
  </si>
  <si>
    <t>$G$31 10</t>
  </si>
  <si>
    <t>$H$25 10</t>
  </si>
  <si>
    <t>$H$26 10</t>
  </si>
  <si>
    <t>0116H</t>
  </si>
  <si>
    <t>$H$20 10</t>
  </si>
  <si>
    <t>$H$31 10</t>
  </si>
  <si>
    <t>0117H</t>
  </si>
  <si>
    <t>$H$15 10</t>
  </si>
  <si>
    <t>exhaust manifold and multi-duct inspection, servicing of lube oil filters, auto &amp; centrifugal filters</t>
  </si>
  <si>
    <t>0132H</t>
  </si>
  <si>
    <t>$H$21 10</t>
  </si>
  <si>
    <t>0202H</t>
  </si>
  <si>
    <t>$I$31 10</t>
  </si>
  <si>
    <t>0220H</t>
  </si>
  <si>
    <t>$I$25 10</t>
  </si>
  <si>
    <t>0224H</t>
  </si>
  <si>
    <t>$I$20 10</t>
  </si>
  <si>
    <t>$J$31 10</t>
  </si>
  <si>
    <t>0357H</t>
  </si>
  <si>
    <t>0440H</t>
  </si>
  <si>
    <t>$K$31 10</t>
  </si>
  <si>
    <t>$L$32 10</t>
  </si>
  <si>
    <t>0513H</t>
  </si>
  <si>
    <t>$L$15 10</t>
  </si>
  <si>
    <t>0518H</t>
  </si>
  <si>
    <t>$L$21 10</t>
  </si>
  <si>
    <t>$L$26 10</t>
  </si>
  <si>
    <t>0540H</t>
  </si>
  <si>
    <t>$L$31 10</t>
  </si>
  <si>
    <t>$M$30 10</t>
  </si>
  <si>
    <t>0612H</t>
  </si>
  <si>
    <t>$M$31 10</t>
  </si>
  <si>
    <t>0654H</t>
  </si>
  <si>
    <t>$N$43 10</t>
  </si>
  <si>
    <t>$N$20 10</t>
  </si>
  <si>
    <t>$N$21 10</t>
  </si>
  <si>
    <t>0750H</t>
  </si>
  <si>
    <t>$N$22 10</t>
  </si>
  <si>
    <t>0754H</t>
  </si>
  <si>
    <t>$N$23 10</t>
  </si>
  <si>
    <t>0737H</t>
  </si>
  <si>
    <t>$N$44 10</t>
  </si>
  <si>
    <t>Change unit</t>
  </si>
  <si>
    <t>$O$19 10</t>
  </si>
  <si>
    <t>$O$26 10</t>
  </si>
  <si>
    <t>0812H</t>
  </si>
  <si>
    <t>$O$27 10</t>
  </si>
  <si>
    <t>$O$28 10</t>
  </si>
  <si>
    <t>$O$29 10</t>
  </si>
  <si>
    <t>0828H</t>
  </si>
  <si>
    <t>$O$30 10</t>
  </si>
  <si>
    <t>$O$31 10</t>
  </si>
  <si>
    <t>$O$25 10</t>
  </si>
  <si>
    <t>$O$32 10</t>
  </si>
  <si>
    <t>$O$45 10</t>
  </si>
  <si>
    <t>$P$61 10</t>
  </si>
  <si>
    <t>0938H</t>
  </si>
  <si>
    <t>$P$63 10</t>
  </si>
  <si>
    <t>$P$65 10</t>
  </si>
  <si>
    <t>0952H</t>
  </si>
  <si>
    <t>$P$62 10</t>
  </si>
  <si>
    <t>$Q$64 10</t>
  </si>
  <si>
    <t>$Q$57 10</t>
  </si>
  <si>
    <t>1026H</t>
  </si>
  <si>
    <t>$Q$58 10</t>
  </si>
  <si>
    <t>1218H</t>
  </si>
  <si>
    <t>$S$58 10</t>
  </si>
  <si>
    <t>1306H</t>
  </si>
  <si>
    <t>$T$56 10</t>
  </si>
  <si>
    <t>$T$60 10</t>
  </si>
  <si>
    <t>1331H</t>
  </si>
  <si>
    <t>$T$58 10</t>
  </si>
  <si>
    <t xml:space="preserve">sunny </t>
  </si>
  <si>
    <t>$J$69 10</t>
  </si>
  <si>
    <t>0303H</t>
  </si>
  <si>
    <t>$J$70 10</t>
  </si>
  <si>
    <t>0435H</t>
  </si>
  <si>
    <t>$K$70 10</t>
  </si>
  <si>
    <t>0436H</t>
  </si>
  <si>
    <t>$K$68 10</t>
  </si>
  <si>
    <t>1401H</t>
  </si>
  <si>
    <t>$U$68 10</t>
  </si>
  <si>
    <t>1402H</t>
  </si>
  <si>
    <t>$U$70 10</t>
  </si>
  <si>
    <t>1555H</t>
  </si>
  <si>
    <t>$V$85 10</t>
  </si>
  <si>
    <t>1800H</t>
  </si>
  <si>
    <t>$X$84 9</t>
  </si>
  <si>
    <t>Failed to start</t>
  </si>
  <si>
    <t>Undervoltage</t>
  </si>
  <si>
    <t>1639H</t>
  </si>
  <si>
    <t>$W$58 10</t>
  </si>
  <si>
    <t>1648H</t>
  </si>
  <si>
    <t>$W$60 10</t>
  </si>
  <si>
    <t>$W$85 10</t>
  </si>
  <si>
    <t>$X$57 10</t>
  </si>
  <si>
    <t>$X$56 10</t>
  </si>
  <si>
    <t>$X$61 10</t>
  </si>
  <si>
    <t>1711H</t>
  </si>
  <si>
    <t>$X$85 10</t>
  </si>
  <si>
    <t>Undervoltage / Declared commercial at 1650h, no load yet due to PALECO's conducted parallel activity</t>
  </si>
  <si>
    <t>Declared commercial at 1650h, no load yet due to PALECO's conducted parallel activity</t>
  </si>
  <si>
    <t>$Y$70 10</t>
  </si>
  <si>
    <t>1905H</t>
  </si>
  <si>
    <t>$Z$63 10</t>
  </si>
  <si>
    <t>1923H</t>
  </si>
  <si>
    <t>$Z$65 10</t>
  </si>
  <si>
    <t>1927H</t>
  </si>
  <si>
    <t>$Z$62 10</t>
  </si>
  <si>
    <t>1929H</t>
  </si>
  <si>
    <t>$Z$64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</si>
</sst>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2089"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" Target="richData/rdrichvalue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microsoft.com/office/2017/06/relationships/rdSupportingPropertyBagStructure" Target="richData/rdsupportingpropertybag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17/06/relationships/rdArray" Target="richData/rdarray.xml"/><Relationship Id="rId30" Type="http://schemas.microsoft.com/office/2017/06/relationships/rdRichValueTypes" Target="richData/rdRichValueTyp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44.399000000000001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'10'!$A$111:$C$111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'10'!$F$111:$AC$111</c:f>
              <c:numCache>
                <c:formatCode>0.00</c:formatCode>
                <c:ptCount val="24"/>
                <c:pt idx="0">
                  <c:v>41.367000000000004</c:v>
                </c:pt>
                <c:pt idx="1">
                  <c:v>40.22</c:v>
                </c:pt>
                <c:pt idx="2">
                  <c:v>37.557000000000009</c:v>
                </c:pt>
                <c:pt idx="3">
                  <c:v>35.295999999999992</c:v>
                </c:pt>
                <c:pt idx="4">
                  <c:v>34.585999999999999</c:v>
                </c:pt>
                <c:pt idx="5">
                  <c:v>35.851000000000006</c:v>
                </c:pt>
                <c:pt idx="6">
                  <c:v>40.93</c:v>
                </c:pt>
                <c:pt idx="7">
                  <c:v>39.909999999999997</c:v>
                </c:pt>
                <c:pt idx="8">
                  <c:v>44.354000000000006</c:v>
                </c:pt>
                <c:pt idx="9">
                  <c:v>55.236999999999995</c:v>
                </c:pt>
                <c:pt idx="10">
                  <c:v>60.236000000000004</c:v>
                </c:pt>
                <c:pt idx="11">
                  <c:v>62.054999999999993</c:v>
                </c:pt>
                <c:pt idx="12">
                  <c:v>61.897000000000006</c:v>
                </c:pt>
                <c:pt idx="13">
                  <c:v>63.172000000000004</c:v>
                </c:pt>
                <c:pt idx="14">
                  <c:v>64.623000000000005</c:v>
                </c:pt>
                <c:pt idx="15">
                  <c:v>64.786999999999992</c:v>
                </c:pt>
                <c:pt idx="16">
                  <c:v>63.365000000000016</c:v>
                </c:pt>
                <c:pt idx="17">
                  <c:v>60.632000000000019</c:v>
                </c:pt>
                <c:pt idx="18">
                  <c:v>62.389000000000031</c:v>
                </c:pt>
                <c:pt idx="19">
                  <c:v>61.870000000000026</c:v>
                </c:pt>
                <c:pt idx="20">
                  <c:v>59.322000000000024</c:v>
                </c:pt>
                <c:pt idx="21">
                  <c:v>57.822000000000024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B-4A9A-A064-ABA9E23EA1A6}"/>
            </c:ext>
          </c:extLst>
        </c:ser>
        <c:ser>
          <c:idx val="4"/>
          <c:order val="1"/>
          <c:tx>
            <c:strRef>
              <c:f>'10'!$A$116:$C$116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'10'!$F$11:$AC$11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'10'!$F$116:$AC$116</c:f>
              <c:numCache>
                <c:formatCode>0.00</c:formatCode>
                <c:ptCount val="24"/>
                <c:pt idx="0">
                  <c:v>0</c:v>
                </c:pt>
                <c:pt idx="1">
                  <c:v>1.18</c:v>
                </c:pt>
                <c:pt idx="2">
                  <c:v>0</c:v>
                </c:pt>
                <c:pt idx="3">
                  <c:v>1.18</c:v>
                </c:pt>
                <c:pt idx="4">
                  <c:v>1.18</c:v>
                </c:pt>
                <c:pt idx="5">
                  <c:v>1.18</c:v>
                </c:pt>
                <c:pt idx="6">
                  <c:v>1.18</c:v>
                </c:pt>
                <c:pt idx="7">
                  <c:v>1.18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0.92</c:v>
                </c:pt>
                <c:pt idx="17">
                  <c:v>0.92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B-4A9A-A064-ABA9E23EA1A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B5AB-4A9A-A064-ABA9E23EA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0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E0B56B-1D37-405C-9714-584DEB0D864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53E6524A-81A5-54AD-7A98-C9BB2F15B566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9FCB0868-5064-1CD0-75CD-EED58552445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2D1B6BFF-6F74-4873-ABEC-4A02E2C45ED2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00E39F-DDDE-47D1-9244-2F5887144735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49473" name="Button 1" hidden="1">
              <a:extLst>
                <a:ext uri="{63B3BB69-23CF-44E3-9099-C40C66FF867C}">
                  <a14:compatExt spid="_x0000_s3049473"/>
                </a:ext>
                <a:ext uri="{FF2B5EF4-FFF2-40B4-BE49-F238E27FC236}">
                  <a16:creationId xmlns:a16="http://schemas.microsoft.com/office/drawing/2014/main" id="{63E71A8B-C52E-4142-AE34-DE62E37D4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9E8FA21-758E-4271-8559-E8CD2A85A015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F55932-3729-42EB-9FAB-D4DADB99A31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846BA69C-7119-43E1-8DCF-80C0FCB502E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0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42" Type="http://schemas.openxmlformats.org/officeDocument/2006/relationships/hyperlink" Target="10" TargetMode="External"/><Relationship Id="rId47" Type="http://schemas.microsoft.com/office/2019/04/relationships/namedSheetView" Target="../namedSheetViews/namedSheetView1.xm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9" Type="http://schemas.openxmlformats.org/officeDocument/2006/relationships/hyperlink" Target="8" TargetMode="Externa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45" Type="http://schemas.openxmlformats.org/officeDocument/2006/relationships/vmlDrawing" Target="../drawings/vmlDrawing13.vm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4" Type="http://schemas.openxmlformats.org/officeDocument/2006/relationships/hyperlink" Target="10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43" Type="http://schemas.openxmlformats.org/officeDocument/2006/relationships/hyperlink" Target="10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Relationship Id="rId46" Type="http://schemas.openxmlformats.org/officeDocument/2006/relationships/comments" Target="../comments13.xml"/><Relationship Id="rId20" Type="http://schemas.openxmlformats.org/officeDocument/2006/relationships/hyperlink" Target="5" TargetMode="External"/><Relationship Id="rId41" Type="http://schemas.openxmlformats.org/officeDocument/2006/relationships/hyperlink" Target="10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60.07</v>
      </c>
    </row>
    <row r="12" spans="1:27" x14ac:dyDescent="0.25">
      <c r="A12" s="71">
        <v>10</v>
      </c>
      <c r="B12" s="71">
        <v>120</v>
      </c>
      <c r="C12" s="252" cm="1">
        <f t="array" aca="1" ref="C12" ca="1">INDIRECT("'"&amp;$A12&amp;"'!"&amp; "F" &amp; $B12)</f>
        <v>60.09</v>
      </c>
      <c r="D12" s="252" cm="1">
        <f t="array" aca="1" ref="D12" ca="1">INDIRECT("'"&amp;$A12&amp;"'!"&amp; "g" &amp; $B12)</f>
        <v>60.29</v>
      </c>
      <c r="E12" s="252" cm="1">
        <f t="array" aca="1" ref="E12" ca="1">INDIRECT("'"&amp;$A12&amp;"'!"&amp; "H" &amp; $B12)</f>
        <v>60.15</v>
      </c>
      <c r="F12" s="252" cm="1">
        <f t="array" aca="1" ref="F12" ca="1">INDIRECT("'"&amp;$A12&amp;"'!"&amp; "I" &amp; $B12)</f>
        <v>60.1</v>
      </c>
      <c r="G12" s="252" cm="1">
        <f t="array" aca="1" ref="G12" ca="1">INDIRECT("'"&amp;$A12&amp;"'!"&amp; "J" &amp; $B12)</f>
        <v>60.05</v>
      </c>
      <c r="H12" s="252" cm="1">
        <f t="array" aca="1" ref="H12" ca="1">INDIRECT("'"&amp;$A12&amp;"'!"&amp; "K" &amp; $B12)</f>
        <v>60.05</v>
      </c>
      <c r="I12" s="252" cm="1">
        <f t="array" aca="1" ref="I12" ca="1">INDIRECT("'"&amp;$A12&amp;"'!"&amp; "L" &amp; $B12)</f>
        <v>60.04</v>
      </c>
      <c r="J12" s="252" cm="1">
        <f t="array" aca="1" ref="J12" ca="1">INDIRECT("'"&amp;$A12&amp;"'!"&amp; "M" &amp; $B12)</f>
        <v>60.14</v>
      </c>
      <c r="K12" s="252" cm="1">
        <f t="array" aca="1" ref="K12" ca="1">INDIRECT("'"&amp;$A12&amp;"'!"&amp; "N" &amp; $B12)</f>
        <v>60.02</v>
      </c>
      <c r="L12" s="252" cm="1">
        <f t="array" aca="1" ref="L12" ca="1">INDIRECT("'"&amp;$A12&amp;"'!"&amp; "O" &amp; $B12)</f>
        <v>60.11</v>
      </c>
      <c r="M12" s="252" cm="1">
        <f t="array" aca="1" ref="M12" ca="1">INDIRECT("'"&amp;$A12&amp;"'!"&amp; "P" &amp; $B12)</f>
        <v>60.03</v>
      </c>
      <c r="N12" s="252" cm="1">
        <f t="array" aca="1" ref="N12" ca="1">INDIRECT("'"&amp;$A12&amp;"'!"&amp; "Q" &amp; $B12)</f>
        <v>60.06</v>
      </c>
      <c r="O12" s="252" cm="1">
        <f t="array" aca="1" ref="O12" ca="1">INDIRECT("'"&amp;$A12&amp;"'!"&amp; "R" &amp; $B12)</f>
        <v>60.08</v>
      </c>
      <c r="P12" s="252" cm="1">
        <f t="array" aca="1" ref="P12" ca="1">INDIRECT("'"&amp;$A12&amp;"'!"&amp; "S" &amp; $B12)</f>
        <v>60</v>
      </c>
      <c r="Q12" s="252" cm="1">
        <f t="array" aca="1" ref="Q12" ca="1">INDIRECT("'"&amp;$A12&amp;"'!"&amp; "T" &amp; $B12)</f>
        <v>60.01</v>
      </c>
      <c r="R12" s="252" cm="1">
        <f t="array" aca="1" ref="R12" ca="1">INDIRECT("'"&amp;$A12&amp;"'!"&amp; "U" &amp; $B12)</f>
        <v>60.05</v>
      </c>
      <c r="S12" s="252" cm="1">
        <f t="array" aca="1" ref="S12" ca="1">INDIRECT("'"&amp;$A12&amp;"'!"&amp; "V" &amp; $B12)</f>
        <v>60.04</v>
      </c>
      <c r="T12" s="252" cm="1">
        <f t="array" aca="1" ref="T12" ca="1">INDIRECT("'"&amp;$A12&amp;"'!"&amp; "W" &amp; $B12)</f>
        <v>60.11</v>
      </c>
      <c r="U12" s="252" cm="1">
        <f t="array" aca="1" ref="U12" ca="1">INDIRECT("'"&amp;$A12&amp;"'!"&amp; "X" &amp; $B12)</f>
        <v>60.05</v>
      </c>
      <c r="V12" s="252" cm="1">
        <f t="array" aca="1" ref="V12" ca="1">INDIRECT("'"&amp;$A12&amp;"'!"&amp; "Y" &amp; $B12)</f>
        <v>60.12</v>
      </c>
      <c r="W12" s="252" cm="1">
        <f t="array" aca="1" ref="W12" ca="1">INDIRECT("'"&amp;$A12&amp;"'!"&amp; "Z" &amp; $B12)</f>
        <v>60.13</v>
      </c>
      <c r="X12" s="252" cm="1">
        <f t="array" aca="1" ref="X12" ca="1">INDIRECT("'"&amp;$A12&amp;"'!"&amp; "AA" &amp; $B12)</f>
        <v>0</v>
      </c>
      <c r="Y12" s="252" cm="1">
        <f t="array" aca="1" ref="Y12" ca="1">INDIRECT("'"&amp;$A12&amp;"'!"&amp; "AB" &amp; $B12)</f>
        <v>0</v>
      </c>
      <c r="Z12" s="252" cm="1">
        <f t="array" aca="1" ref="Z12" ca="1">INDIRECT("'"&amp;$A12&amp;"'!"&amp; "AC" &amp; $B12)</f>
        <v>0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44.399000000000001</v>
      </c>
    </row>
    <row r="44" spans="1:26" x14ac:dyDescent="0.25">
      <c r="A44" s="71">
        <v>10</v>
      </c>
      <c r="B44" s="71">
        <v>117</v>
      </c>
      <c r="C44" s="252" cm="1">
        <f t="array" aca="1" ref="C44" ca="1">INDIRECT("'"&amp;$A44&amp;"'!"&amp; "F" &amp; $B44)</f>
        <v>41.367000000000004</v>
      </c>
      <c r="D44" s="252" cm="1">
        <f t="array" aca="1" ref="D44" ca="1">INDIRECT("'"&amp;$A44&amp;"'!"&amp; "g" &amp; $B44)</f>
        <v>41.4</v>
      </c>
      <c r="E44" s="252" cm="1">
        <f t="array" aca="1" ref="E44" ca="1">INDIRECT("'"&amp;$A44&amp;"'!"&amp; "H" &amp; $B44)</f>
        <v>37.557000000000009</v>
      </c>
      <c r="F44" s="252" cm="1">
        <f t="array" aca="1" ref="F44" ca="1">INDIRECT("'"&amp;$A44&amp;"'!"&amp; "I" &amp; $B44)</f>
        <v>36.475999999999992</v>
      </c>
      <c r="G44" s="252" cm="1">
        <f t="array" aca="1" ref="G44" ca="1">INDIRECT("'"&amp;$A44&amp;"'!"&amp; "J" &amp; $B44)</f>
        <v>35.765999999999998</v>
      </c>
      <c r="H44" s="252" cm="1">
        <f t="array" aca="1" ref="H44" ca="1">INDIRECT("'"&amp;$A44&amp;"'!"&amp; "K" &amp; $B44)</f>
        <v>37.031000000000006</v>
      </c>
      <c r="I44" s="252" cm="1">
        <f t="array" aca="1" ref="I44" ca="1">INDIRECT("'"&amp;$A44&amp;"'!"&amp; "L" &amp; $B44)</f>
        <v>42.11</v>
      </c>
      <c r="J44" s="252" cm="1">
        <f t="array" aca="1" ref="J44" ca="1">INDIRECT("'"&amp;$A44&amp;"'!"&amp; "M" &amp; $B44)</f>
        <v>41.089999999999996</v>
      </c>
      <c r="K44" s="252" cm="1">
        <f t="array" aca="1" ref="K44" ca="1">INDIRECT("'"&amp;$A44&amp;"'!"&amp; "N" &amp; $B44)</f>
        <v>44.354000000000006</v>
      </c>
      <c r="L44" s="252" cm="1">
        <f t="array" aca="1" ref="L44" ca="1">INDIRECT("'"&amp;$A44&amp;"'!"&amp; "O" &amp; $B44)</f>
        <v>55.236999999999995</v>
      </c>
      <c r="M44" s="252" cm="1">
        <f t="array" aca="1" ref="M44" ca="1">INDIRECT("'"&amp;$A44&amp;"'!"&amp; "P" &amp; $B44)</f>
        <v>60.236000000000004</v>
      </c>
      <c r="N44" s="252" cm="1">
        <f t="array" aca="1" ref="N44" ca="1">INDIRECT("'"&amp;$A44&amp;"'!"&amp; "Q" &amp; $B44)</f>
        <v>62.054999999999993</v>
      </c>
      <c r="O44" s="252" cm="1">
        <f t="array" aca="1" ref="O44" ca="1">INDIRECT("'"&amp;$A44&amp;"'!"&amp; "R" &amp; $B44)</f>
        <v>61.897000000000006</v>
      </c>
      <c r="P44" s="252" cm="1">
        <f t="array" aca="1" ref="P44" ca="1">INDIRECT("'"&amp;$A44&amp;"'!"&amp; "S" &amp; $B44)</f>
        <v>63.172000000000004</v>
      </c>
      <c r="Q44" s="252" cm="1">
        <f t="array" aca="1" ref="Q44" ca="1">INDIRECT("'"&amp;$A44&amp;"'!"&amp; "T" &amp; $B44)</f>
        <v>64.623000000000005</v>
      </c>
      <c r="R44" s="252" cm="1">
        <f t="array" aca="1" ref="R44" ca="1">INDIRECT("'"&amp;$A44&amp;"'!"&amp; "U" &amp; $B44)</f>
        <v>64.786999999999992</v>
      </c>
      <c r="S44" s="252" cm="1">
        <f t="array" aca="1" ref="S44" ca="1">INDIRECT("'"&amp;$A44&amp;"'!"&amp; "V" &amp; $B44)</f>
        <v>64.285000000000011</v>
      </c>
      <c r="T44" s="252" cm="1">
        <f t="array" aca="1" ref="T44" ca="1">INDIRECT("'"&amp;$A44&amp;"'!"&amp; "W" &amp; $B44)</f>
        <v>61.552000000000021</v>
      </c>
      <c r="U44" s="252" cm="1">
        <f t="array" aca="1" ref="U44" ca="1">INDIRECT("'"&amp;$A44&amp;"'!"&amp; "X" &amp; $B44)</f>
        <v>62.389000000000031</v>
      </c>
      <c r="V44" s="252" cm="1">
        <f t="array" aca="1" ref="V44" ca="1">INDIRECT("'"&amp;$A44&amp;"'!"&amp; "Y" &amp; $B44)</f>
        <v>61.870000000000026</v>
      </c>
      <c r="W44" s="252" cm="1">
        <f t="array" aca="1" ref="W44" ca="1">INDIRECT("'"&amp;$A44&amp;"'!"&amp; "Z" &amp; $B44)</f>
        <v>59.322000000000024</v>
      </c>
      <c r="X44" s="252" cm="1">
        <f t="array" aca="1" ref="X44" ca="1">INDIRECT("'"&amp;$A44&amp;"'!"&amp; "AA" &amp; $B44)</f>
        <v>57.822000000000024</v>
      </c>
      <c r="Y44" s="252" cm="1">
        <f t="array" aca="1" ref="Y44" ca="1">INDIRECT("'"&amp;$A44&amp;"'!"&amp; "AB" &amp; $B44)</f>
        <v>0</v>
      </c>
      <c r="Z44" s="252" cm="1">
        <f t="array" aca="1" ref="Z44" ca="1">INDIRECT("'"&amp;$A44&amp;"'!"&amp; "AC" &amp; $B44)</f>
        <v>0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03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88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2087" priority="74" operator="equal">
      <formula>"PMS"</formula>
    </cfRule>
    <cfRule type="cellIs" dxfId="2086" priority="75" operator="equal">
      <formula>"CMS"</formula>
    </cfRule>
    <cfRule type="cellIs" dxfId="2085" priority="76" operator="greaterThan">
      <formula>0</formula>
    </cfRule>
  </conditionalFormatting>
  <conditionalFormatting sqref="F138:AC138">
    <cfRule type="cellIs" dxfId="2084" priority="73" operator="greaterThan">
      <formula>60.3</formula>
    </cfRule>
  </conditionalFormatting>
  <conditionalFormatting sqref="F136:AC136">
    <cfRule type="cellIs" dxfId="2083" priority="72" operator="greaterThan">
      <formula>60.3</formula>
    </cfRule>
  </conditionalFormatting>
  <conditionalFormatting sqref="F137:AC137">
    <cfRule type="cellIs" dxfId="2082" priority="71" operator="greaterThan">
      <formula>60.3</formula>
    </cfRule>
  </conditionalFormatting>
  <conditionalFormatting sqref="G85:H85">
    <cfRule type="cellIs" dxfId="2081" priority="67" operator="equal">
      <formula>"PMS"</formula>
    </cfRule>
    <cfRule type="cellIs" dxfId="2080" priority="68" operator="equal">
      <formula>"CMS"</formula>
    </cfRule>
    <cfRule type="cellIs" dxfId="2079" priority="69" operator="greaterThan">
      <formula>0</formula>
    </cfRule>
  </conditionalFormatting>
  <conditionalFormatting sqref="G85:H85 F62:F64 V55:W65">
    <cfRule type="cellIs" dxfId="2078" priority="70" operator="lessThanOrEqual">
      <formula>0</formula>
    </cfRule>
  </conditionalFormatting>
  <conditionalFormatting sqref="AC62:AC64">
    <cfRule type="cellIs" dxfId="2077" priority="63" operator="equal">
      <formula>"PMS"</formula>
    </cfRule>
    <cfRule type="cellIs" dxfId="2076" priority="64" operator="equal">
      <formula>"CMS"</formula>
    </cfRule>
    <cfRule type="cellIs" dxfId="2075" priority="65" operator="greaterThan">
      <formula>0</formula>
    </cfRule>
  </conditionalFormatting>
  <conditionalFormatting sqref="AC62:AC64">
    <cfRule type="cellIs" dxfId="2074" priority="66" operator="lessThanOrEqual">
      <formula>0</formula>
    </cfRule>
  </conditionalFormatting>
  <conditionalFormatting sqref="G55:N55">
    <cfRule type="cellIs" dxfId="2073" priority="59" operator="equal">
      <formula>"PMS"</formula>
    </cfRule>
    <cfRule type="cellIs" dxfId="2072" priority="60" operator="equal">
      <formula>"CMS"</formula>
    </cfRule>
    <cfRule type="cellIs" dxfId="2071" priority="61" operator="greaterThan">
      <formula>0</formula>
    </cfRule>
  </conditionalFormatting>
  <conditionalFormatting sqref="G55:N55">
    <cfRule type="cellIs" dxfId="2070" priority="62" operator="lessThanOrEqual">
      <formula>0</formula>
    </cfRule>
  </conditionalFormatting>
  <conditionalFormatting sqref="G49:AC49 G52:AC53 G43:AC46 G84:AC85 G68:AC70 G13:AC16 G55:U65 X55:AC65">
    <cfRule type="cellIs" dxfId="2069" priority="55" operator="lessThanOrEqual">
      <formula>0</formula>
    </cfRule>
  </conditionalFormatting>
  <conditionalFormatting sqref="G49:AC49 G43:AC46 G84:AC85 F19:AC32 G68:AC70 G13:AC16 F52:AC65">
    <cfRule type="cellIs" dxfId="2068" priority="52" operator="equal">
      <formula>"CMS"</formula>
    </cfRule>
    <cfRule type="cellIs" dxfId="2067" priority="53" operator="equal">
      <formula>"PMS"</formula>
    </cfRule>
    <cfRule type="cellIs" dxfId="2066" priority="54" operator="greaterThan">
      <formula>0</formula>
    </cfRule>
  </conditionalFormatting>
  <conditionalFormatting sqref="G54:AC54">
    <cfRule type="cellIs" dxfId="2065" priority="48" operator="equal">
      <formula>"PMS"</formula>
    </cfRule>
    <cfRule type="cellIs" dxfId="2064" priority="49" operator="equal">
      <formula>"CMS"</formula>
    </cfRule>
    <cfRule type="cellIs" dxfId="2063" priority="50" operator="greaterThan">
      <formula>0</formula>
    </cfRule>
  </conditionalFormatting>
  <conditionalFormatting sqref="G54:AC54">
    <cfRule type="cellIs" dxfId="2062" priority="51" operator="lessThanOrEqual">
      <formula>0</formula>
    </cfRule>
  </conditionalFormatting>
  <conditionalFormatting sqref="G54:AC54">
    <cfRule type="cellIs" dxfId="2061" priority="47" operator="lessThanOrEqual">
      <formula>0</formula>
    </cfRule>
  </conditionalFormatting>
  <conditionalFormatting sqref="G54:T54">
    <cfRule type="cellIs" dxfId="2060" priority="44" operator="equal">
      <formula>"PMS"</formula>
    </cfRule>
    <cfRule type="cellIs" dxfId="2059" priority="45" operator="equal">
      <formula>"CMS"</formula>
    </cfRule>
    <cfRule type="cellIs" dxfId="2058" priority="46" operator="greaterThan">
      <formula>0</formula>
    </cfRule>
  </conditionalFormatting>
  <conditionalFormatting sqref="G54:T54">
    <cfRule type="cellIs" dxfId="2057" priority="43" operator="lessThanOrEqual">
      <formula>0</formula>
    </cfRule>
  </conditionalFormatting>
  <conditionalFormatting sqref="L60">
    <cfRule type="cellIs" dxfId="2056" priority="39" operator="equal">
      <formula>"PMS"</formula>
    </cfRule>
    <cfRule type="cellIs" dxfId="2055" priority="40" operator="equal">
      <formula>"CMS"</formula>
    </cfRule>
    <cfRule type="cellIs" dxfId="2054" priority="41" operator="greaterThan">
      <formula>0</formula>
    </cfRule>
  </conditionalFormatting>
  <conditionalFormatting sqref="L60">
    <cfRule type="cellIs" dxfId="2053" priority="42" operator="lessThanOrEqual">
      <formula>0</formula>
    </cfRule>
  </conditionalFormatting>
  <conditionalFormatting sqref="F49 F84:F85 F43:F46 F13:F16 F68:F70">
    <cfRule type="cellIs" dxfId="2052" priority="20" operator="equal">
      <formula>"PMS"</formula>
    </cfRule>
    <cfRule type="cellIs" dxfId="2051" priority="21" operator="equal">
      <formula>"CMS"</formula>
    </cfRule>
    <cfRule type="cellIs" dxfId="2050" priority="22" operator="greaterThan">
      <formula>0</formula>
    </cfRule>
  </conditionalFormatting>
  <conditionalFormatting sqref="F49 F52:F53 F55:F65 F84:F85 F43:F46 F13:F16 F68:F70">
    <cfRule type="cellIs" dxfId="2049" priority="15" operator="lessThanOrEqual">
      <formula>0</formula>
    </cfRule>
  </conditionalFormatting>
  <conditionalFormatting sqref="F49 F84:F85 F43:F46 F13:F16 F68:F70">
    <cfRule type="cellIs" dxfId="2048" priority="12" operator="equal">
      <formula>"CMS"</formula>
    </cfRule>
    <cfRule type="cellIs" dxfId="2047" priority="13" operator="equal">
      <formula>"PMS"</formula>
    </cfRule>
    <cfRule type="cellIs" dxfId="2046" priority="14" operator="greaterThan">
      <formula>0</formula>
    </cfRule>
  </conditionalFormatting>
  <conditionalFormatting sqref="F54">
    <cfRule type="cellIs" dxfId="2045" priority="8" operator="equal">
      <formula>"PMS"</formula>
    </cfRule>
    <cfRule type="cellIs" dxfId="2044" priority="9" operator="equal">
      <formula>"CMS"</formula>
    </cfRule>
    <cfRule type="cellIs" dxfId="2043" priority="10" operator="greaterThan">
      <formula>0</formula>
    </cfRule>
  </conditionalFormatting>
  <conditionalFormatting sqref="F54">
    <cfRule type="cellIs" dxfId="2042" priority="11" operator="lessThanOrEqual">
      <formula>0</formula>
    </cfRule>
  </conditionalFormatting>
  <conditionalFormatting sqref="F54">
    <cfRule type="cellIs" dxfId="2041" priority="7" operator="lessThanOrEqual">
      <formula>0</formula>
    </cfRule>
  </conditionalFormatting>
  <conditionalFormatting sqref="F19:AC32">
    <cfRule type="cellIs" dxfId="2040" priority="6" operator="lessThanOrEqual">
      <formula>0</formula>
    </cfRule>
  </conditionalFormatting>
  <conditionalFormatting sqref="AC65">
    <cfRule type="cellIs" dxfId="2039" priority="2" operator="equal">
      <formula>"PMS"</formula>
    </cfRule>
    <cfRule type="cellIs" dxfId="2038" priority="3" operator="equal">
      <formula>"CMS"</formula>
    </cfRule>
    <cfRule type="cellIs" dxfId="2037" priority="4" operator="greaterThan">
      <formula>0</formula>
    </cfRule>
  </conditionalFormatting>
  <conditionalFormatting sqref="AC65">
    <cfRule type="cellIs" dxfId="2036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2035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2034" priority="72" operator="equal">
      <formula>"PMS"</formula>
    </cfRule>
    <cfRule type="cellIs" dxfId="2033" priority="73" operator="equal">
      <formula>"CMS"</formula>
    </cfRule>
    <cfRule type="cellIs" dxfId="2032" priority="74" operator="greaterThan">
      <formula>0</formula>
    </cfRule>
  </conditionalFormatting>
  <conditionalFormatting sqref="F138:AC138">
    <cfRule type="cellIs" dxfId="2031" priority="71" operator="greaterThan">
      <formula>60.3</formula>
    </cfRule>
  </conditionalFormatting>
  <conditionalFormatting sqref="F136:M136">
    <cfRule type="cellIs" dxfId="2030" priority="70" operator="greaterThan">
      <formula>60.3</formula>
    </cfRule>
  </conditionalFormatting>
  <conditionalFormatting sqref="F137:AC137">
    <cfRule type="cellIs" dxfId="2029" priority="69" operator="greaterThan">
      <formula>60.3</formula>
    </cfRule>
  </conditionalFormatting>
  <conditionalFormatting sqref="G85:H85">
    <cfRule type="cellIs" dxfId="2028" priority="65" operator="equal">
      <formula>"PMS"</formula>
    </cfRule>
    <cfRule type="cellIs" dxfId="2027" priority="66" operator="equal">
      <formula>"CMS"</formula>
    </cfRule>
    <cfRule type="cellIs" dxfId="2026" priority="67" operator="greaterThan">
      <formula>0</formula>
    </cfRule>
  </conditionalFormatting>
  <conditionalFormatting sqref="G85:H85 V55:W65">
    <cfRule type="cellIs" dxfId="2025" priority="68" operator="lessThanOrEqual">
      <formula>0</formula>
    </cfRule>
  </conditionalFormatting>
  <conditionalFormatting sqref="AC62:AC64">
    <cfRule type="cellIs" dxfId="2024" priority="61" operator="equal">
      <formula>"PMS"</formula>
    </cfRule>
    <cfRule type="cellIs" dxfId="2023" priority="62" operator="equal">
      <formula>"CMS"</formula>
    </cfRule>
    <cfRule type="cellIs" dxfId="2022" priority="63" operator="greaterThan">
      <formula>0</formula>
    </cfRule>
  </conditionalFormatting>
  <conditionalFormatting sqref="AC62:AC64">
    <cfRule type="cellIs" dxfId="2021" priority="64" operator="lessThanOrEqual">
      <formula>0</formula>
    </cfRule>
  </conditionalFormatting>
  <conditionalFormatting sqref="G55:N55">
    <cfRule type="cellIs" dxfId="2020" priority="57" operator="equal">
      <formula>"PMS"</formula>
    </cfRule>
    <cfRule type="cellIs" dxfId="2019" priority="58" operator="equal">
      <formula>"CMS"</formula>
    </cfRule>
    <cfRule type="cellIs" dxfId="2018" priority="59" operator="greaterThan">
      <formula>0</formula>
    </cfRule>
  </conditionalFormatting>
  <conditionalFormatting sqref="G55:N55">
    <cfRule type="cellIs" dxfId="2017" priority="60" operator="lessThanOrEqual">
      <formula>0</formula>
    </cfRule>
  </conditionalFormatting>
  <conditionalFormatting sqref="G49:AC49 G52:AC53 G13:AC16 G55:U65 V56:V57 V61:V65 G43:AC46 X55:AC65 G84:AC85 G68:AC70">
    <cfRule type="cellIs" dxfId="2016" priority="56" operator="lessThanOrEqual">
      <formula>0</formula>
    </cfRule>
  </conditionalFormatting>
  <conditionalFormatting sqref="G49:AC49 G13:AC16 G43:AC46 G52:AC65 G84:AC85 G68:AC70 G19:AC32">
    <cfRule type="cellIs" dxfId="2015" priority="53" operator="equal">
      <formula>"CMS"</formula>
    </cfRule>
    <cfRule type="cellIs" dxfId="2014" priority="54" operator="equal">
      <formula>"PMS"</formula>
    </cfRule>
    <cfRule type="cellIs" dxfId="2013" priority="55" operator="greaterThan">
      <formula>0</formula>
    </cfRule>
  </conditionalFormatting>
  <conditionalFormatting sqref="G54:AC54">
    <cfRule type="cellIs" dxfId="2012" priority="49" operator="equal">
      <formula>"PMS"</formula>
    </cfRule>
    <cfRule type="cellIs" dxfId="2011" priority="50" operator="equal">
      <formula>"CMS"</formula>
    </cfRule>
    <cfRule type="cellIs" dxfId="2010" priority="51" operator="greaterThan">
      <formula>0</formula>
    </cfRule>
  </conditionalFormatting>
  <conditionalFormatting sqref="G54:AC54">
    <cfRule type="cellIs" dxfId="2009" priority="52" operator="lessThanOrEqual">
      <formula>0</formula>
    </cfRule>
  </conditionalFormatting>
  <conditionalFormatting sqref="G54:AC54">
    <cfRule type="cellIs" dxfId="2008" priority="48" operator="lessThanOrEqual">
      <formula>0</formula>
    </cfRule>
  </conditionalFormatting>
  <conditionalFormatting sqref="G54:T54">
    <cfRule type="cellIs" dxfId="2007" priority="45" operator="equal">
      <formula>"PMS"</formula>
    </cfRule>
    <cfRule type="cellIs" dxfId="2006" priority="46" operator="equal">
      <formula>"CMS"</formula>
    </cfRule>
    <cfRule type="cellIs" dxfId="2005" priority="47" operator="greaterThan">
      <formula>0</formula>
    </cfRule>
  </conditionalFormatting>
  <conditionalFormatting sqref="G54:T54">
    <cfRule type="cellIs" dxfId="2004" priority="44" operator="lessThanOrEqual">
      <formula>0</formula>
    </cfRule>
  </conditionalFormatting>
  <conditionalFormatting sqref="L60">
    <cfRule type="cellIs" dxfId="2003" priority="40" operator="equal">
      <formula>"PMS"</formula>
    </cfRule>
    <cfRule type="cellIs" dxfId="2002" priority="41" operator="equal">
      <formula>"CMS"</formula>
    </cfRule>
    <cfRule type="cellIs" dxfId="2001" priority="42" operator="greaterThan">
      <formula>0</formula>
    </cfRule>
  </conditionalFormatting>
  <conditionalFormatting sqref="L60">
    <cfRule type="cellIs" dxfId="2000" priority="43" operator="lessThanOrEqual">
      <formula>0</formula>
    </cfRule>
  </conditionalFormatting>
  <conditionalFormatting sqref="G19:AC32">
    <cfRule type="cellIs" dxfId="1999" priority="27" operator="lessThanOrEqual">
      <formula>0</formula>
    </cfRule>
  </conditionalFormatting>
  <conditionalFormatting sqref="AC65">
    <cfRule type="cellIs" dxfId="1998" priority="23" operator="equal">
      <formula>"PMS"</formula>
    </cfRule>
    <cfRule type="cellIs" dxfId="1997" priority="24" operator="equal">
      <formula>"CMS"</formula>
    </cfRule>
    <cfRule type="cellIs" dxfId="1996" priority="25" operator="greaterThan">
      <formula>0</formula>
    </cfRule>
  </conditionalFormatting>
  <conditionalFormatting sqref="AC65">
    <cfRule type="cellIs" dxfId="1995" priority="26" operator="lessThanOrEqual">
      <formula>0</formula>
    </cfRule>
  </conditionalFormatting>
  <conditionalFormatting sqref="F49 F43:F46 F84:F85 F19:F32 F68:F70 F13:F16 F55:F65">
    <cfRule type="cellIs" dxfId="1994" priority="20" operator="equal">
      <formula>"PMS"</formula>
    </cfRule>
    <cfRule type="cellIs" dxfId="1993" priority="21" operator="equal">
      <formula>"CMS"</formula>
    </cfRule>
    <cfRule type="cellIs" dxfId="1992" priority="22" operator="greaterThan">
      <formula>0</formula>
    </cfRule>
  </conditionalFormatting>
  <conditionalFormatting sqref="F62:F64">
    <cfRule type="cellIs" dxfId="1991" priority="16" operator="equal">
      <formula>"PMS"</formula>
    </cfRule>
    <cfRule type="cellIs" dxfId="1990" priority="17" operator="equal">
      <formula>"CMS"</formula>
    </cfRule>
    <cfRule type="cellIs" dxfId="1989" priority="18" operator="greaterThan">
      <formula>0</formula>
    </cfRule>
  </conditionalFormatting>
  <conditionalFormatting sqref="F62:F64">
    <cfRule type="cellIs" dxfId="1988" priority="19" operator="lessThanOrEqual">
      <formula>0</formula>
    </cfRule>
  </conditionalFormatting>
  <conditionalFormatting sqref="F49 F52:F53 F43:F46 F84:F85 F68:F70 F13:F16 F55:F65">
    <cfRule type="cellIs" dxfId="1987" priority="15" operator="lessThanOrEqual">
      <formula>0</formula>
    </cfRule>
  </conditionalFormatting>
  <conditionalFormatting sqref="F49 F43:F46 F84:F85 F19:F32 F68:F70 F13:F16 F52:F65">
    <cfRule type="cellIs" dxfId="1986" priority="12" operator="equal">
      <formula>"CMS"</formula>
    </cfRule>
    <cfRule type="cellIs" dxfId="1985" priority="13" operator="equal">
      <formula>"PMS"</formula>
    </cfRule>
    <cfRule type="cellIs" dxfId="1984" priority="14" operator="greaterThan">
      <formula>0</formula>
    </cfRule>
  </conditionalFormatting>
  <conditionalFormatting sqref="F54">
    <cfRule type="cellIs" dxfId="1983" priority="8" operator="equal">
      <formula>"PMS"</formula>
    </cfRule>
    <cfRule type="cellIs" dxfId="1982" priority="9" operator="equal">
      <formula>"CMS"</formula>
    </cfRule>
    <cfRule type="cellIs" dxfId="1981" priority="10" operator="greaterThan">
      <formula>0</formula>
    </cfRule>
  </conditionalFormatting>
  <conditionalFormatting sqref="F54">
    <cfRule type="cellIs" dxfId="1980" priority="11" operator="lessThanOrEqual">
      <formula>0</formula>
    </cfRule>
  </conditionalFormatting>
  <conditionalFormatting sqref="F54">
    <cfRule type="cellIs" dxfId="1979" priority="7" operator="lessThanOrEqual">
      <formula>0</formula>
    </cfRule>
  </conditionalFormatting>
  <conditionalFormatting sqref="F19:F32">
    <cfRule type="cellIs" dxfId="1978" priority="6" operator="lessThanOrEqual">
      <formula>0</formula>
    </cfRule>
  </conditionalFormatting>
  <conditionalFormatting sqref="F65">
    <cfRule type="cellIs" dxfId="1977" priority="2" operator="equal">
      <formula>"PMS"</formula>
    </cfRule>
    <cfRule type="cellIs" dxfId="1976" priority="3" operator="equal">
      <formula>"CMS"</formula>
    </cfRule>
    <cfRule type="cellIs" dxfId="1975" priority="4" operator="greaterThan">
      <formula>0</formula>
    </cfRule>
  </conditionalFormatting>
  <conditionalFormatting sqref="F65">
    <cfRule type="cellIs" dxfId="1974" priority="5" operator="lessThanOrEqual">
      <formula>0</formula>
    </cfRule>
  </conditionalFormatting>
  <conditionalFormatting sqref="N136:AC136">
    <cfRule type="cellIs" dxfId="1973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4" activePane="bottomRight" state="frozen"/>
      <selection pane="topRight" activeCell="F1" sqref="F1"/>
      <selection pane="bottomLeft" activeCell="A12" sqref="A12"/>
      <selection pane="bottomRight" activeCell="V111" sqref="V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72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971" priority="88" operator="equal">
      <formula>"PMS"</formula>
    </cfRule>
    <cfRule type="cellIs" dxfId="1970" priority="89" operator="equal">
      <formula>"CMS"</formula>
    </cfRule>
    <cfRule type="cellIs" dxfId="1969" priority="90" operator="greaterThan">
      <formula>0</formula>
    </cfRule>
  </conditionalFormatting>
  <conditionalFormatting sqref="F138:AC138">
    <cfRule type="cellIs" dxfId="1968" priority="87" operator="greaterThan">
      <formula>60.3</formula>
    </cfRule>
  </conditionalFormatting>
  <conditionalFormatting sqref="F137:AC137">
    <cfRule type="cellIs" dxfId="1967" priority="85" operator="greaterThan">
      <formula>60.3</formula>
    </cfRule>
  </conditionalFormatting>
  <conditionalFormatting sqref="G85:I85">
    <cfRule type="cellIs" dxfId="1966" priority="81" operator="equal">
      <formula>"PMS"</formula>
    </cfRule>
    <cfRule type="cellIs" dxfId="1965" priority="82" operator="equal">
      <formula>"CMS"</formula>
    </cfRule>
    <cfRule type="cellIs" dxfId="1964" priority="83" operator="greaterThan">
      <formula>0</formula>
    </cfRule>
  </conditionalFormatting>
  <conditionalFormatting sqref="G85:I85 V55:W65">
    <cfRule type="cellIs" dxfId="1963" priority="84" operator="lessThanOrEqual">
      <formula>0</formula>
    </cfRule>
  </conditionalFormatting>
  <conditionalFormatting sqref="AC62:AC64">
    <cfRule type="cellIs" dxfId="1962" priority="77" operator="equal">
      <formula>"PMS"</formula>
    </cfRule>
    <cfRule type="cellIs" dxfId="1961" priority="78" operator="equal">
      <formula>"CMS"</formula>
    </cfRule>
    <cfRule type="cellIs" dxfId="1960" priority="79" operator="greaterThan">
      <formula>0</formula>
    </cfRule>
  </conditionalFormatting>
  <conditionalFormatting sqref="AC62:AC64">
    <cfRule type="cellIs" dxfId="1959" priority="80" operator="lessThanOrEqual">
      <formula>0</formula>
    </cfRule>
  </conditionalFormatting>
  <conditionalFormatting sqref="G55:N55">
    <cfRule type="cellIs" dxfId="1958" priority="73" operator="equal">
      <formula>"PMS"</formula>
    </cfRule>
    <cfRule type="cellIs" dxfId="1957" priority="74" operator="equal">
      <formula>"CMS"</formula>
    </cfRule>
    <cfRule type="cellIs" dxfId="1956" priority="75" operator="greaterThan">
      <formula>0</formula>
    </cfRule>
  </conditionalFormatting>
  <conditionalFormatting sqref="G55:N55">
    <cfRule type="cellIs" dxfId="1955" priority="76" operator="lessThanOrEqual">
      <formula>0</formula>
    </cfRule>
  </conditionalFormatting>
  <conditionalFormatting sqref="G49:AC49 G52:AC53 X55:AC65 G43:AC46 G55:U65 V56:V57 V61:V65 G84:AC85 G13:AC16 G68:AC70">
    <cfRule type="cellIs" dxfId="1954" priority="72" operator="lessThanOrEqual">
      <formula>0</formula>
    </cfRule>
  </conditionalFormatting>
  <conditionalFormatting sqref="G49:AC49 G43:AC46 G52:AC65 G84:AC85 G13:AC16 G68:AC70 G19:AC32">
    <cfRule type="cellIs" dxfId="1953" priority="69" operator="equal">
      <formula>"CMS"</formula>
    </cfRule>
    <cfRule type="cellIs" dxfId="1952" priority="70" operator="equal">
      <formula>"PMS"</formula>
    </cfRule>
    <cfRule type="cellIs" dxfId="1951" priority="71" operator="greaterThan">
      <formula>0</formula>
    </cfRule>
  </conditionalFormatting>
  <conditionalFormatting sqref="G54:AC54">
    <cfRule type="cellIs" dxfId="1950" priority="65" operator="equal">
      <formula>"PMS"</formula>
    </cfRule>
    <cfRule type="cellIs" dxfId="1949" priority="66" operator="equal">
      <formula>"CMS"</formula>
    </cfRule>
    <cfRule type="cellIs" dxfId="1948" priority="67" operator="greaterThan">
      <formula>0</formula>
    </cfRule>
  </conditionalFormatting>
  <conditionalFormatting sqref="G54:AC54">
    <cfRule type="cellIs" dxfId="1947" priority="68" operator="lessThanOrEqual">
      <formula>0</formula>
    </cfRule>
  </conditionalFormatting>
  <conditionalFormatting sqref="G54:AC54">
    <cfRule type="cellIs" dxfId="1946" priority="64" operator="lessThanOrEqual">
      <formula>0</formula>
    </cfRule>
  </conditionalFormatting>
  <conditionalFormatting sqref="G54:T54">
    <cfRule type="cellIs" dxfId="1945" priority="61" operator="equal">
      <formula>"PMS"</formula>
    </cfRule>
    <cfRule type="cellIs" dxfId="1944" priority="62" operator="equal">
      <formula>"CMS"</formula>
    </cfRule>
    <cfRule type="cellIs" dxfId="1943" priority="63" operator="greaterThan">
      <formula>0</formula>
    </cfRule>
  </conditionalFormatting>
  <conditionalFormatting sqref="G54:T54">
    <cfRule type="cellIs" dxfId="1942" priority="60" operator="lessThanOrEqual">
      <formula>0</formula>
    </cfRule>
  </conditionalFormatting>
  <conditionalFormatting sqref="L60">
    <cfRule type="cellIs" dxfId="1941" priority="56" operator="equal">
      <formula>"PMS"</formula>
    </cfRule>
    <cfRule type="cellIs" dxfId="1940" priority="57" operator="equal">
      <formula>"CMS"</formula>
    </cfRule>
    <cfRule type="cellIs" dxfId="1939" priority="58" operator="greaterThan">
      <formula>0</formula>
    </cfRule>
  </conditionalFormatting>
  <conditionalFormatting sqref="L60">
    <cfRule type="cellIs" dxfId="1938" priority="59" operator="lessThanOrEqual">
      <formula>0</formula>
    </cfRule>
  </conditionalFormatting>
  <conditionalFormatting sqref="G19:AC32">
    <cfRule type="cellIs" dxfId="1937" priority="55" operator="lessThanOrEqual">
      <formula>0</formula>
    </cfRule>
  </conditionalFormatting>
  <conditionalFormatting sqref="AC65">
    <cfRule type="cellIs" dxfId="1936" priority="51" operator="equal">
      <formula>"PMS"</formula>
    </cfRule>
    <cfRule type="cellIs" dxfId="1935" priority="52" operator="equal">
      <formula>"CMS"</formula>
    </cfRule>
    <cfRule type="cellIs" dxfId="1934" priority="53" operator="greaterThan">
      <formula>0</formula>
    </cfRule>
  </conditionalFormatting>
  <conditionalFormatting sqref="AC65">
    <cfRule type="cellIs" dxfId="1933" priority="54" operator="lessThanOrEqual">
      <formula>0</formula>
    </cfRule>
  </conditionalFormatting>
  <conditionalFormatting sqref="F49 F13:F16 F43:F46 F55:F65 F84:F85 F68:F70 F19:F32">
    <cfRule type="cellIs" dxfId="1932" priority="27" operator="equal">
      <formula>"PMS"</formula>
    </cfRule>
    <cfRule type="cellIs" dxfId="1931" priority="28" operator="equal">
      <formula>"CMS"</formula>
    </cfRule>
    <cfRule type="cellIs" dxfId="1930" priority="29" operator="greaterThan">
      <formula>0</formula>
    </cfRule>
  </conditionalFormatting>
  <conditionalFormatting sqref="F62:F64">
    <cfRule type="cellIs" dxfId="1929" priority="23" operator="equal">
      <formula>"PMS"</formula>
    </cfRule>
    <cfRule type="cellIs" dxfId="1928" priority="24" operator="equal">
      <formula>"CMS"</formula>
    </cfRule>
    <cfRule type="cellIs" dxfId="1927" priority="25" operator="greaterThan">
      <formula>0</formula>
    </cfRule>
  </conditionalFormatting>
  <conditionalFormatting sqref="F62:F64">
    <cfRule type="cellIs" dxfId="1926" priority="26" operator="lessThanOrEqual">
      <formula>0</formula>
    </cfRule>
  </conditionalFormatting>
  <conditionalFormatting sqref="F49 F52:F53 F13:F16 F43:F46 F55:F65 F84:F85 F68:F70">
    <cfRule type="cellIs" dxfId="1925" priority="22" operator="lessThanOrEqual">
      <formula>0</formula>
    </cfRule>
  </conditionalFormatting>
  <conditionalFormatting sqref="F49 F13:F16 F43:F46 F52:F65 F84:F85 F68:F70 F19:F32">
    <cfRule type="cellIs" dxfId="1924" priority="19" operator="equal">
      <formula>"CMS"</formula>
    </cfRule>
    <cfRule type="cellIs" dxfId="1923" priority="20" operator="equal">
      <formula>"PMS"</formula>
    </cfRule>
    <cfRule type="cellIs" dxfId="1922" priority="21" operator="greaterThan">
      <formula>0</formula>
    </cfRule>
  </conditionalFormatting>
  <conditionalFormatting sqref="F54">
    <cfRule type="cellIs" dxfId="1921" priority="15" operator="equal">
      <formula>"PMS"</formula>
    </cfRule>
    <cfRule type="cellIs" dxfId="1920" priority="16" operator="equal">
      <formula>"CMS"</formula>
    </cfRule>
    <cfRule type="cellIs" dxfId="1919" priority="17" operator="greaterThan">
      <formula>0</formula>
    </cfRule>
  </conditionalFormatting>
  <conditionalFormatting sqref="F54">
    <cfRule type="cellIs" dxfId="1918" priority="18" operator="lessThanOrEqual">
      <formula>0</formula>
    </cfRule>
  </conditionalFormatting>
  <conditionalFormatting sqref="F54">
    <cfRule type="cellIs" dxfId="1917" priority="14" operator="lessThanOrEqual">
      <formula>0</formula>
    </cfRule>
  </conditionalFormatting>
  <conditionalFormatting sqref="F19:F32">
    <cfRule type="cellIs" dxfId="1916" priority="13" operator="lessThanOrEqual">
      <formula>0</formula>
    </cfRule>
  </conditionalFormatting>
  <conditionalFormatting sqref="F65">
    <cfRule type="cellIs" dxfId="1915" priority="9" operator="equal">
      <formula>"PMS"</formula>
    </cfRule>
    <cfRule type="cellIs" dxfId="1914" priority="10" operator="equal">
      <formula>"CMS"</formula>
    </cfRule>
    <cfRule type="cellIs" dxfId="1913" priority="11" operator="greaterThan">
      <formula>0</formula>
    </cfRule>
  </conditionalFormatting>
  <conditionalFormatting sqref="F65">
    <cfRule type="cellIs" dxfId="1912" priority="12" operator="lessThanOrEqual">
      <formula>0</formula>
    </cfRule>
  </conditionalFormatting>
  <conditionalFormatting sqref="F136:AC136">
    <cfRule type="cellIs" dxfId="191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910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909" priority="95" operator="equal">
      <formula>"PMS"</formula>
    </cfRule>
    <cfRule type="cellIs" dxfId="1908" priority="96" operator="equal">
      <formula>"CMS"</formula>
    </cfRule>
    <cfRule type="cellIs" dxfId="1907" priority="97" operator="greaterThan">
      <formula>0</formula>
    </cfRule>
  </conditionalFormatting>
  <conditionalFormatting sqref="F138:AC138">
    <cfRule type="cellIs" dxfId="1906" priority="94" operator="greaterThan">
      <formula>60.3</formula>
    </cfRule>
  </conditionalFormatting>
  <conditionalFormatting sqref="F137:AC137">
    <cfRule type="cellIs" dxfId="1905" priority="92" operator="greaterThan">
      <formula>60.3</formula>
    </cfRule>
  </conditionalFormatting>
  <conditionalFormatting sqref="G85:I85">
    <cfRule type="cellIs" dxfId="1904" priority="88" operator="equal">
      <formula>"PMS"</formula>
    </cfRule>
    <cfRule type="cellIs" dxfId="1903" priority="89" operator="equal">
      <formula>"CMS"</formula>
    </cfRule>
    <cfRule type="cellIs" dxfId="1902" priority="90" operator="greaterThan">
      <formula>0</formula>
    </cfRule>
  </conditionalFormatting>
  <conditionalFormatting sqref="G85:I85 V55:W65">
    <cfRule type="cellIs" dxfId="1901" priority="91" operator="lessThanOrEqual">
      <formula>0</formula>
    </cfRule>
  </conditionalFormatting>
  <conditionalFormatting sqref="AC62:AC64">
    <cfRule type="cellIs" dxfId="1900" priority="84" operator="equal">
      <formula>"PMS"</formula>
    </cfRule>
    <cfRule type="cellIs" dxfId="1899" priority="85" operator="equal">
      <formula>"CMS"</formula>
    </cfRule>
    <cfRule type="cellIs" dxfId="1898" priority="86" operator="greaterThan">
      <formula>0</formula>
    </cfRule>
  </conditionalFormatting>
  <conditionalFormatting sqref="AC62:AC64">
    <cfRule type="cellIs" dxfId="1897" priority="87" operator="lessThanOrEqual">
      <formula>0</formula>
    </cfRule>
  </conditionalFormatting>
  <conditionalFormatting sqref="G55:N55">
    <cfRule type="cellIs" dxfId="1896" priority="80" operator="equal">
      <formula>"PMS"</formula>
    </cfRule>
    <cfRule type="cellIs" dxfId="1895" priority="81" operator="equal">
      <formula>"CMS"</formula>
    </cfRule>
    <cfRule type="cellIs" dxfId="1894" priority="82" operator="greaterThan">
      <formula>0</formula>
    </cfRule>
  </conditionalFormatting>
  <conditionalFormatting sqref="G55:N55">
    <cfRule type="cellIs" dxfId="1893" priority="83" operator="lessThanOrEqual">
      <formula>0</formula>
    </cfRule>
  </conditionalFormatting>
  <conditionalFormatting sqref="G49:AC49 G52:AC53 X55:AC65 V56:V57 V61:V65 G13:AC16 G84:AC85 G43:AC46 G55:U65 G68:AC70">
    <cfRule type="cellIs" dxfId="1892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891" priority="76" operator="equal">
      <formula>"CMS"</formula>
    </cfRule>
    <cfRule type="cellIs" dxfId="1890" priority="77" operator="equal">
      <formula>"PMS"</formula>
    </cfRule>
    <cfRule type="cellIs" dxfId="1889" priority="78" operator="greaterThan">
      <formula>0</formula>
    </cfRule>
  </conditionalFormatting>
  <conditionalFormatting sqref="G54:AC54">
    <cfRule type="cellIs" dxfId="1888" priority="72" operator="equal">
      <formula>"PMS"</formula>
    </cfRule>
    <cfRule type="cellIs" dxfId="1887" priority="73" operator="equal">
      <formula>"CMS"</formula>
    </cfRule>
    <cfRule type="cellIs" dxfId="1886" priority="74" operator="greaterThan">
      <formula>0</formula>
    </cfRule>
  </conditionalFormatting>
  <conditionalFormatting sqref="G54:AC54">
    <cfRule type="cellIs" dxfId="1885" priority="75" operator="lessThanOrEqual">
      <formula>0</formula>
    </cfRule>
  </conditionalFormatting>
  <conditionalFormatting sqref="G54:AC54">
    <cfRule type="cellIs" dxfId="1884" priority="71" operator="lessThanOrEqual">
      <formula>0</formula>
    </cfRule>
  </conditionalFormatting>
  <conditionalFormatting sqref="G54:T54">
    <cfRule type="cellIs" dxfId="1883" priority="68" operator="equal">
      <formula>"PMS"</formula>
    </cfRule>
    <cfRule type="cellIs" dxfId="1882" priority="69" operator="equal">
      <formula>"CMS"</formula>
    </cfRule>
    <cfRule type="cellIs" dxfId="1881" priority="70" operator="greaterThan">
      <formula>0</formula>
    </cfRule>
  </conditionalFormatting>
  <conditionalFormatting sqref="G54:T54">
    <cfRule type="cellIs" dxfId="1880" priority="67" operator="lessThanOrEqual">
      <formula>0</formula>
    </cfRule>
  </conditionalFormatting>
  <conditionalFormatting sqref="L60">
    <cfRule type="cellIs" dxfId="1879" priority="63" operator="equal">
      <formula>"PMS"</formula>
    </cfRule>
    <cfRule type="cellIs" dxfId="1878" priority="64" operator="equal">
      <formula>"CMS"</formula>
    </cfRule>
    <cfRule type="cellIs" dxfId="1877" priority="65" operator="greaterThan">
      <formula>0</formula>
    </cfRule>
  </conditionalFormatting>
  <conditionalFormatting sqref="L60">
    <cfRule type="cellIs" dxfId="1876" priority="66" operator="lessThanOrEqual">
      <formula>0</formula>
    </cfRule>
  </conditionalFormatting>
  <conditionalFormatting sqref="G20:K20 G19 G21:G23 I21:K23 I19:V19 L20:V23 W19:AC23 G24:AC32">
    <cfRule type="cellIs" dxfId="1875" priority="62" operator="lessThanOrEqual">
      <formula>0</formula>
    </cfRule>
  </conditionalFormatting>
  <conditionalFormatting sqref="AC65">
    <cfRule type="cellIs" dxfId="1874" priority="58" operator="equal">
      <formula>"PMS"</formula>
    </cfRule>
    <cfRule type="cellIs" dxfId="1873" priority="59" operator="equal">
      <formula>"CMS"</formula>
    </cfRule>
    <cfRule type="cellIs" dxfId="1872" priority="60" operator="greaterThan">
      <formula>0</formula>
    </cfRule>
  </conditionalFormatting>
  <conditionalFormatting sqref="AC65">
    <cfRule type="cellIs" dxfId="1871" priority="61" operator="lessThanOrEqual">
      <formula>0</formula>
    </cfRule>
  </conditionalFormatting>
  <conditionalFormatting sqref="F49 F43:F46 F55:F65 F84:F85 F13:F16 F68:F70 F19:F32">
    <cfRule type="cellIs" dxfId="1870" priority="34" operator="equal">
      <formula>"PMS"</formula>
    </cfRule>
    <cfRule type="cellIs" dxfId="1869" priority="35" operator="equal">
      <formula>"CMS"</formula>
    </cfRule>
    <cfRule type="cellIs" dxfId="1868" priority="36" operator="greaterThan">
      <formula>0</formula>
    </cfRule>
  </conditionalFormatting>
  <conditionalFormatting sqref="F62:F64">
    <cfRule type="cellIs" dxfId="1867" priority="30" operator="equal">
      <formula>"PMS"</formula>
    </cfRule>
    <cfRule type="cellIs" dxfId="1866" priority="31" operator="equal">
      <formula>"CMS"</formula>
    </cfRule>
    <cfRule type="cellIs" dxfId="1865" priority="32" operator="greaterThan">
      <formula>0</formula>
    </cfRule>
  </conditionalFormatting>
  <conditionalFormatting sqref="F62:F64">
    <cfRule type="cellIs" dxfId="1864" priority="33" operator="lessThanOrEqual">
      <formula>0</formula>
    </cfRule>
  </conditionalFormatting>
  <conditionalFormatting sqref="F49 F52:F53 F55:F65 F43:F46 F84:F85 F13:F16 F68:F70">
    <cfRule type="cellIs" dxfId="1863" priority="29" operator="lessThanOrEqual">
      <formula>0</formula>
    </cfRule>
  </conditionalFormatting>
  <conditionalFormatting sqref="F49 F43:F46 F52:F65 F84:F85 F13:F16 F68:F70 F19:F32">
    <cfRule type="cellIs" dxfId="1862" priority="26" operator="equal">
      <formula>"CMS"</formula>
    </cfRule>
    <cfRule type="cellIs" dxfId="1861" priority="27" operator="equal">
      <formula>"PMS"</formula>
    </cfRule>
    <cfRule type="cellIs" dxfId="1860" priority="28" operator="greaterThan">
      <formula>0</formula>
    </cfRule>
  </conditionalFormatting>
  <conditionalFormatting sqref="F54">
    <cfRule type="cellIs" dxfId="1859" priority="22" operator="equal">
      <formula>"PMS"</formula>
    </cfRule>
    <cfRule type="cellIs" dxfId="1858" priority="23" operator="equal">
      <formula>"CMS"</formula>
    </cfRule>
    <cfRule type="cellIs" dxfId="1857" priority="24" operator="greaterThan">
      <formula>0</formula>
    </cfRule>
  </conditionalFormatting>
  <conditionalFormatting sqref="F54">
    <cfRule type="cellIs" dxfId="1856" priority="25" operator="lessThanOrEqual">
      <formula>0</formula>
    </cfRule>
  </conditionalFormatting>
  <conditionalFormatting sqref="F54">
    <cfRule type="cellIs" dxfId="1855" priority="21" operator="lessThanOrEqual">
      <formula>0</formula>
    </cfRule>
  </conditionalFormatting>
  <conditionalFormatting sqref="F19:F32">
    <cfRule type="cellIs" dxfId="1854" priority="20" operator="lessThanOrEqual">
      <formula>0</formula>
    </cfRule>
  </conditionalFormatting>
  <conditionalFormatting sqref="F65">
    <cfRule type="cellIs" dxfId="1853" priority="16" operator="equal">
      <formula>"PMS"</formula>
    </cfRule>
    <cfRule type="cellIs" dxfId="1852" priority="17" operator="equal">
      <formula>"CMS"</formula>
    </cfRule>
    <cfRule type="cellIs" dxfId="1851" priority="18" operator="greaterThan">
      <formula>0</formula>
    </cfRule>
  </conditionalFormatting>
  <conditionalFormatting sqref="F65">
    <cfRule type="cellIs" dxfId="1850" priority="19" operator="lessThanOrEqual">
      <formula>0</formula>
    </cfRule>
  </conditionalFormatting>
  <conditionalFormatting sqref="H19">
    <cfRule type="cellIs" dxfId="1849" priority="13" operator="equal">
      <formula>"PMS"</formula>
    </cfRule>
    <cfRule type="cellIs" dxfId="1848" priority="14" operator="equal">
      <formula>"CMS"</formula>
    </cfRule>
    <cfRule type="cellIs" dxfId="1847" priority="15" operator="greaterThan">
      <formula>0</formula>
    </cfRule>
  </conditionalFormatting>
  <conditionalFormatting sqref="H19">
    <cfRule type="cellIs" dxfId="1846" priority="10" operator="equal">
      <formula>"CMS"</formula>
    </cfRule>
    <cfRule type="cellIs" dxfId="1845" priority="11" operator="equal">
      <formula>"PMS"</formula>
    </cfRule>
    <cfRule type="cellIs" dxfId="1844" priority="12" operator="greaterThan">
      <formula>0</formula>
    </cfRule>
  </conditionalFormatting>
  <conditionalFormatting sqref="H19">
    <cfRule type="cellIs" dxfId="1843" priority="9" operator="lessThanOrEqual">
      <formula>0</formula>
    </cfRule>
  </conditionalFormatting>
  <conditionalFormatting sqref="H21:H23">
    <cfRule type="cellIs" dxfId="1842" priority="6" operator="equal">
      <formula>"PMS"</formula>
    </cfRule>
    <cfRule type="cellIs" dxfId="1841" priority="7" operator="equal">
      <formula>"CMS"</formula>
    </cfRule>
    <cfRule type="cellIs" dxfId="1840" priority="8" operator="greaterThan">
      <formula>0</formula>
    </cfRule>
  </conditionalFormatting>
  <conditionalFormatting sqref="H21:H23">
    <cfRule type="cellIs" dxfId="1839" priority="3" operator="equal">
      <formula>"CMS"</formula>
    </cfRule>
    <cfRule type="cellIs" dxfId="1838" priority="4" operator="equal">
      <formula>"PMS"</formula>
    </cfRule>
    <cfRule type="cellIs" dxfId="1837" priority="5" operator="greaterThan">
      <formula>0</formula>
    </cfRule>
  </conditionalFormatting>
  <conditionalFormatting sqref="H21:H23">
    <cfRule type="cellIs" dxfId="1836" priority="2" operator="lessThanOrEqual">
      <formula>0</formula>
    </cfRule>
  </conditionalFormatting>
  <conditionalFormatting sqref="F136:AC136">
    <cfRule type="cellIs" dxfId="1835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4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833" priority="127" operator="equal">
      <formula>"PMS"</formula>
    </cfRule>
    <cfRule type="cellIs" dxfId="1832" priority="128" operator="equal">
      <formula>"CMS"</formula>
    </cfRule>
    <cfRule type="cellIs" dxfId="1831" priority="129" operator="greaterThan">
      <formula>0</formula>
    </cfRule>
  </conditionalFormatting>
  <conditionalFormatting sqref="F138:AC138">
    <cfRule type="cellIs" dxfId="1830" priority="126" operator="greaterThan">
      <formula>60.3</formula>
    </cfRule>
  </conditionalFormatting>
  <conditionalFormatting sqref="F137:AC137">
    <cfRule type="cellIs" dxfId="1829" priority="124" operator="greaterThan">
      <formula>60.3</formula>
    </cfRule>
  </conditionalFormatting>
  <conditionalFormatting sqref="G85:I85">
    <cfRule type="cellIs" dxfId="1828" priority="120" operator="equal">
      <formula>"PMS"</formula>
    </cfRule>
    <cfRule type="cellIs" dxfId="1827" priority="121" operator="equal">
      <formula>"CMS"</formula>
    </cfRule>
    <cfRule type="cellIs" dxfId="1826" priority="122" operator="greaterThan">
      <formula>0</formula>
    </cfRule>
  </conditionalFormatting>
  <conditionalFormatting sqref="G85:I85 V55:W65">
    <cfRule type="cellIs" dxfId="1825" priority="123" operator="lessThanOrEqual">
      <formula>0</formula>
    </cfRule>
  </conditionalFormatting>
  <conditionalFormatting sqref="AC62:AC64">
    <cfRule type="cellIs" dxfId="1824" priority="116" operator="equal">
      <formula>"PMS"</formula>
    </cfRule>
    <cfRule type="cellIs" dxfId="1823" priority="117" operator="equal">
      <formula>"CMS"</formula>
    </cfRule>
    <cfRule type="cellIs" dxfId="1822" priority="118" operator="greaterThan">
      <formula>0</formula>
    </cfRule>
  </conditionalFormatting>
  <conditionalFormatting sqref="AC62:AC64">
    <cfRule type="cellIs" dxfId="1821" priority="119" operator="lessThanOrEqual">
      <formula>0</formula>
    </cfRule>
  </conditionalFormatting>
  <conditionalFormatting sqref="G55:N55">
    <cfRule type="cellIs" dxfId="1820" priority="112" operator="equal">
      <formula>"PMS"</formula>
    </cfRule>
    <cfRule type="cellIs" dxfId="1819" priority="113" operator="equal">
      <formula>"CMS"</formula>
    </cfRule>
    <cfRule type="cellIs" dxfId="1818" priority="114" operator="greaterThan">
      <formula>0</formula>
    </cfRule>
  </conditionalFormatting>
  <conditionalFormatting sqref="G55:N55">
    <cfRule type="cellIs" dxfId="1817" priority="115" operator="lessThanOrEqual">
      <formula>0</formula>
    </cfRule>
  </conditionalFormatting>
  <conditionalFormatting sqref="G49:AC49 G52:AC53 V56:V57 V61:V65 G43:AC46 G13:AC16 G55:U65 G84:AC85 X55:AC65 G68:AC70">
    <cfRule type="cellIs" dxfId="1816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815" priority="108" operator="equal">
      <formula>"CMS"</formula>
    </cfRule>
    <cfRule type="cellIs" dxfId="1814" priority="109" operator="equal">
      <formula>"PMS"</formula>
    </cfRule>
    <cfRule type="cellIs" dxfId="1813" priority="110" operator="greaterThan">
      <formula>0</formula>
    </cfRule>
  </conditionalFormatting>
  <conditionalFormatting sqref="G54:AC54">
    <cfRule type="cellIs" dxfId="1812" priority="104" operator="equal">
      <formula>"PMS"</formula>
    </cfRule>
    <cfRule type="cellIs" dxfId="1811" priority="105" operator="equal">
      <formula>"CMS"</formula>
    </cfRule>
    <cfRule type="cellIs" dxfId="1810" priority="106" operator="greaterThan">
      <formula>0</formula>
    </cfRule>
  </conditionalFormatting>
  <conditionalFormatting sqref="G54:AC54">
    <cfRule type="cellIs" dxfId="1809" priority="107" operator="lessThanOrEqual">
      <formula>0</formula>
    </cfRule>
  </conditionalFormatting>
  <conditionalFormatting sqref="G54:AC54">
    <cfRule type="cellIs" dxfId="1808" priority="103" operator="lessThanOrEqual">
      <formula>0</formula>
    </cfRule>
  </conditionalFormatting>
  <conditionalFormatting sqref="G54:T54">
    <cfRule type="cellIs" dxfId="1807" priority="100" operator="equal">
      <formula>"PMS"</formula>
    </cfRule>
    <cfRule type="cellIs" dxfId="1806" priority="101" operator="equal">
      <formula>"CMS"</formula>
    </cfRule>
    <cfRule type="cellIs" dxfId="1805" priority="102" operator="greaterThan">
      <formula>0</formula>
    </cfRule>
  </conditionalFormatting>
  <conditionalFormatting sqref="G54:T54">
    <cfRule type="cellIs" dxfId="1804" priority="99" operator="lessThanOrEqual">
      <formula>0</formula>
    </cfRule>
  </conditionalFormatting>
  <conditionalFormatting sqref="L60">
    <cfRule type="cellIs" dxfId="1803" priority="95" operator="equal">
      <formula>"PMS"</formula>
    </cfRule>
    <cfRule type="cellIs" dxfId="1802" priority="96" operator="equal">
      <formula>"CMS"</formula>
    </cfRule>
    <cfRule type="cellIs" dxfId="1801" priority="97" operator="greaterThan">
      <formula>0</formula>
    </cfRule>
  </conditionalFormatting>
  <conditionalFormatting sqref="L60">
    <cfRule type="cellIs" dxfId="1800" priority="98" operator="lessThanOrEqual">
      <formula>0</formula>
    </cfRule>
  </conditionalFormatting>
  <conditionalFormatting sqref="G19:G23 G24:N24 G25 I25:M25 I19:AC19 G26:M26 N25:N26 G27:N32 I20:N23 O20:AC32">
    <cfRule type="cellIs" dxfId="1799" priority="94" operator="lessThanOrEqual">
      <formula>0</formula>
    </cfRule>
  </conditionalFormatting>
  <conditionalFormatting sqref="AC65">
    <cfRule type="cellIs" dxfId="1798" priority="90" operator="equal">
      <formula>"PMS"</formula>
    </cfRule>
    <cfRule type="cellIs" dxfId="1797" priority="91" operator="equal">
      <formula>"CMS"</formula>
    </cfRule>
    <cfRule type="cellIs" dxfId="1796" priority="92" operator="greaterThan">
      <formula>0</formula>
    </cfRule>
  </conditionalFormatting>
  <conditionalFormatting sqref="AC65">
    <cfRule type="cellIs" dxfId="1795" priority="93" operator="lessThanOrEqual">
      <formula>0</formula>
    </cfRule>
  </conditionalFormatting>
  <conditionalFormatting sqref="F49 F55:F65 F13:F16 F84:F85 F43:F46 F19:F32 F68:F70">
    <cfRule type="cellIs" dxfId="1794" priority="52" operator="equal">
      <formula>"PMS"</formula>
    </cfRule>
    <cfRule type="cellIs" dxfId="1793" priority="53" operator="equal">
      <formula>"CMS"</formula>
    </cfRule>
    <cfRule type="cellIs" dxfId="1792" priority="54" operator="greaterThan">
      <formula>0</formula>
    </cfRule>
  </conditionalFormatting>
  <conditionalFormatting sqref="F62:F64">
    <cfRule type="cellIs" dxfId="1791" priority="48" operator="equal">
      <formula>"PMS"</formula>
    </cfRule>
    <cfRule type="cellIs" dxfId="1790" priority="49" operator="equal">
      <formula>"CMS"</formula>
    </cfRule>
    <cfRule type="cellIs" dxfId="1789" priority="50" operator="greaterThan">
      <formula>0</formula>
    </cfRule>
  </conditionalFormatting>
  <conditionalFormatting sqref="F62:F64">
    <cfRule type="cellIs" dxfId="1788" priority="51" operator="lessThanOrEqual">
      <formula>0</formula>
    </cfRule>
  </conditionalFormatting>
  <conditionalFormatting sqref="F49 F52:F53 F55:F65 F13:F16 F84:F85 F43:F46 F68:F70">
    <cfRule type="cellIs" dxfId="1787" priority="47" operator="lessThanOrEqual">
      <formula>0</formula>
    </cfRule>
  </conditionalFormatting>
  <conditionalFormatting sqref="F49 F13:F16 F84:F85 F43:F46 F52:F65 F19:F32 F68:F70">
    <cfRule type="cellIs" dxfId="1786" priority="44" operator="equal">
      <formula>"CMS"</formula>
    </cfRule>
    <cfRule type="cellIs" dxfId="1785" priority="45" operator="equal">
      <formula>"PMS"</formula>
    </cfRule>
    <cfRule type="cellIs" dxfId="1784" priority="46" operator="greaterThan">
      <formula>0</formula>
    </cfRule>
  </conditionalFormatting>
  <conditionalFormatting sqref="F54">
    <cfRule type="cellIs" dxfId="1783" priority="40" operator="equal">
      <formula>"PMS"</formula>
    </cfRule>
    <cfRule type="cellIs" dxfId="1782" priority="41" operator="equal">
      <formula>"CMS"</formula>
    </cfRule>
    <cfRule type="cellIs" dxfId="1781" priority="42" operator="greaterThan">
      <formula>0</formula>
    </cfRule>
  </conditionalFormatting>
  <conditionalFormatting sqref="F54">
    <cfRule type="cellIs" dxfId="1780" priority="43" operator="lessThanOrEqual">
      <formula>0</formula>
    </cfRule>
  </conditionalFormatting>
  <conditionalFormatting sqref="F54">
    <cfRule type="cellIs" dxfId="1779" priority="39" operator="lessThanOrEqual">
      <formula>0</formula>
    </cfRule>
  </conditionalFormatting>
  <conditionalFormatting sqref="F19:F32">
    <cfRule type="cellIs" dxfId="1778" priority="38" operator="lessThanOrEqual">
      <formula>0</formula>
    </cfRule>
  </conditionalFormatting>
  <conditionalFormatting sqref="F65">
    <cfRule type="cellIs" dxfId="1777" priority="34" operator="equal">
      <formula>"PMS"</formula>
    </cfRule>
    <cfRule type="cellIs" dxfId="1776" priority="35" operator="equal">
      <formula>"CMS"</formula>
    </cfRule>
    <cfRule type="cellIs" dxfId="1775" priority="36" operator="greaterThan">
      <formula>0</formula>
    </cfRule>
  </conditionalFormatting>
  <conditionalFormatting sqref="F65">
    <cfRule type="cellIs" dxfId="1774" priority="37" operator="lessThanOrEqual">
      <formula>0</formula>
    </cfRule>
  </conditionalFormatting>
  <conditionalFormatting sqref="H19:H23">
    <cfRule type="cellIs" dxfId="1773" priority="31" operator="equal">
      <formula>"PMS"</formula>
    </cfRule>
    <cfRule type="cellIs" dxfId="1772" priority="32" operator="equal">
      <formula>"CMS"</formula>
    </cfRule>
    <cfRule type="cellIs" dxfId="1771" priority="33" operator="greaterThan">
      <formula>0</formula>
    </cfRule>
  </conditionalFormatting>
  <conditionalFormatting sqref="H19:H23">
    <cfRule type="cellIs" dxfId="1770" priority="28" operator="equal">
      <formula>"CMS"</formula>
    </cfRule>
    <cfRule type="cellIs" dxfId="1769" priority="29" operator="equal">
      <formula>"PMS"</formula>
    </cfRule>
    <cfRule type="cellIs" dxfId="1768" priority="30" operator="greaterThan">
      <formula>0</formula>
    </cfRule>
  </conditionalFormatting>
  <conditionalFormatting sqref="H19:H23">
    <cfRule type="cellIs" dxfId="1767" priority="27" operator="lessThanOrEqual">
      <formula>0</formula>
    </cfRule>
  </conditionalFormatting>
  <conditionalFormatting sqref="H25">
    <cfRule type="cellIs" dxfId="1766" priority="17" operator="equal">
      <formula>"PMS"</formula>
    </cfRule>
    <cfRule type="cellIs" dxfId="1765" priority="18" operator="equal">
      <formula>"CMS"</formula>
    </cfRule>
    <cfRule type="cellIs" dxfId="1764" priority="19" operator="greaterThan">
      <formula>0</formula>
    </cfRule>
  </conditionalFormatting>
  <conditionalFormatting sqref="H25">
    <cfRule type="cellIs" dxfId="1763" priority="14" operator="equal">
      <formula>"CMS"</formula>
    </cfRule>
    <cfRule type="cellIs" dxfId="1762" priority="15" operator="equal">
      <formula>"PMS"</formula>
    </cfRule>
    <cfRule type="cellIs" dxfId="1761" priority="16" operator="greaterThan">
      <formula>0</formula>
    </cfRule>
  </conditionalFormatting>
  <conditionalFormatting sqref="H25">
    <cfRule type="cellIs" dxfId="1760" priority="13" operator="lessThanOrEqual">
      <formula>0</formula>
    </cfRule>
  </conditionalFormatting>
  <conditionalFormatting sqref="M44">
    <cfRule type="cellIs" dxfId="1759" priority="12" operator="lessThanOrEqual">
      <formula>0</formula>
    </cfRule>
  </conditionalFormatting>
  <conditionalFormatting sqref="N44">
    <cfRule type="cellIs" dxfId="1758" priority="11" operator="lessThanOrEqual">
      <formula>0</formula>
    </cfRule>
  </conditionalFormatting>
  <conditionalFormatting sqref="Q55">
    <cfRule type="cellIs" dxfId="1757" priority="7" operator="equal">
      <formula>"PMS"</formula>
    </cfRule>
    <cfRule type="cellIs" dxfId="1756" priority="8" operator="equal">
      <formula>"CMS"</formula>
    </cfRule>
    <cfRule type="cellIs" dxfId="1755" priority="9" operator="greaterThan">
      <formula>0</formula>
    </cfRule>
  </conditionalFormatting>
  <conditionalFormatting sqref="Q55">
    <cfRule type="cellIs" dxfId="1754" priority="10" operator="lessThanOrEqual">
      <formula>0</formula>
    </cfRule>
  </conditionalFormatting>
  <conditionalFormatting sqref="Q55">
    <cfRule type="cellIs" dxfId="1753" priority="6" operator="lessThanOrEqual">
      <formula>0</formula>
    </cfRule>
  </conditionalFormatting>
  <conditionalFormatting sqref="Q55">
    <cfRule type="cellIs" dxfId="1752" priority="3" operator="equal">
      <formula>"PMS"</formula>
    </cfRule>
    <cfRule type="cellIs" dxfId="1751" priority="4" operator="equal">
      <formula>"CMS"</formula>
    </cfRule>
    <cfRule type="cellIs" dxfId="1750" priority="5" operator="greaterThan">
      <formula>0</formula>
    </cfRule>
  </conditionalFormatting>
  <conditionalFormatting sqref="Q55">
    <cfRule type="cellIs" dxfId="1749" priority="2" operator="lessThanOrEqual">
      <formula>0</formula>
    </cfRule>
  </conditionalFormatting>
  <conditionalFormatting sqref="F136:AC136">
    <cfRule type="cellIs" dxfId="174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47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746" priority="105" operator="equal">
      <formula>"PMS"</formula>
    </cfRule>
    <cfRule type="cellIs" dxfId="1745" priority="106" operator="equal">
      <formula>"CMS"</formula>
    </cfRule>
    <cfRule type="cellIs" dxfId="1744" priority="107" operator="greaterThan">
      <formula>0</formula>
    </cfRule>
  </conditionalFormatting>
  <conditionalFormatting sqref="F138:AC138">
    <cfRule type="cellIs" dxfId="1743" priority="104" operator="greaterThan">
      <formula>60.3</formula>
    </cfRule>
  </conditionalFormatting>
  <conditionalFormatting sqref="F136:AC136">
    <cfRule type="cellIs" dxfId="1742" priority="103" operator="greaterThan">
      <formula>60.3</formula>
    </cfRule>
  </conditionalFormatting>
  <conditionalFormatting sqref="F137:AC137">
    <cfRule type="cellIs" dxfId="1741" priority="102" operator="greaterThan">
      <formula>60.3</formula>
    </cfRule>
  </conditionalFormatting>
  <conditionalFormatting sqref="G85:I85">
    <cfRule type="cellIs" dxfId="1740" priority="98" operator="equal">
      <formula>"PMS"</formula>
    </cfRule>
    <cfRule type="cellIs" dxfId="1739" priority="99" operator="equal">
      <formula>"CMS"</formula>
    </cfRule>
    <cfRule type="cellIs" dxfId="1738" priority="100" operator="greaterThan">
      <formula>0</formula>
    </cfRule>
  </conditionalFormatting>
  <conditionalFormatting sqref="G85:I85 V55:W65">
    <cfRule type="cellIs" dxfId="1737" priority="101" operator="lessThanOrEqual">
      <formula>0</formula>
    </cfRule>
  </conditionalFormatting>
  <conditionalFormatting sqref="AC62:AC64">
    <cfRule type="cellIs" dxfId="1736" priority="94" operator="equal">
      <formula>"PMS"</formula>
    </cfRule>
    <cfRule type="cellIs" dxfId="1735" priority="95" operator="equal">
      <formula>"CMS"</formula>
    </cfRule>
    <cfRule type="cellIs" dxfId="1734" priority="96" operator="greaterThan">
      <formula>0</formula>
    </cfRule>
  </conditionalFormatting>
  <conditionalFormatting sqref="AC62:AC64">
    <cfRule type="cellIs" dxfId="1733" priority="97" operator="lessThanOrEqual">
      <formula>0</formula>
    </cfRule>
  </conditionalFormatting>
  <conditionalFormatting sqref="G55:N55">
    <cfRule type="cellIs" dxfId="1732" priority="90" operator="equal">
      <formula>"PMS"</formula>
    </cfRule>
    <cfRule type="cellIs" dxfId="1731" priority="91" operator="equal">
      <formula>"CMS"</formula>
    </cfRule>
    <cfRule type="cellIs" dxfId="1730" priority="92" operator="greaterThan">
      <formula>0</formula>
    </cfRule>
  </conditionalFormatting>
  <conditionalFormatting sqref="G55:N55">
    <cfRule type="cellIs" dxfId="1729" priority="93" operator="lessThanOrEqual">
      <formula>0</formula>
    </cfRule>
  </conditionalFormatting>
  <conditionalFormatting sqref="G49:AC49 G52:AC53 V56:V57 V61:V65 G13:AC16 G55:U65 G43:AC46 X55:AC65 G68:AC70 G84:AC85">
    <cfRule type="cellIs" dxfId="1728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727" priority="86" operator="equal">
      <formula>"CMS"</formula>
    </cfRule>
    <cfRule type="cellIs" dxfId="1726" priority="87" operator="equal">
      <formula>"PMS"</formula>
    </cfRule>
    <cfRule type="cellIs" dxfId="1725" priority="88" operator="greaterThan">
      <formula>0</formula>
    </cfRule>
  </conditionalFormatting>
  <conditionalFormatting sqref="G54:AC54">
    <cfRule type="cellIs" dxfId="1724" priority="82" operator="equal">
      <formula>"PMS"</formula>
    </cfRule>
    <cfRule type="cellIs" dxfId="1723" priority="83" operator="equal">
      <formula>"CMS"</formula>
    </cfRule>
    <cfRule type="cellIs" dxfId="1722" priority="84" operator="greaterThan">
      <formula>0</formula>
    </cfRule>
  </conditionalFormatting>
  <conditionalFormatting sqref="G54:AC54">
    <cfRule type="cellIs" dxfId="1721" priority="85" operator="lessThanOrEqual">
      <formula>0</formula>
    </cfRule>
  </conditionalFormatting>
  <conditionalFormatting sqref="G54:AC54">
    <cfRule type="cellIs" dxfId="1720" priority="81" operator="lessThanOrEqual">
      <formula>0</formula>
    </cfRule>
  </conditionalFormatting>
  <conditionalFormatting sqref="G54:T54">
    <cfRule type="cellIs" dxfId="1719" priority="78" operator="equal">
      <formula>"PMS"</formula>
    </cfRule>
    <cfRule type="cellIs" dxfId="1718" priority="79" operator="equal">
      <formula>"CMS"</formula>
    </cfRule>
    <cfRule type="cellIs" dxfId="1717" priority="80" operator="greaterThan">
      <formula>0</formula>
    </cfRule>
  </conditionalFormatting>
  <conditionalFormatting sqref="G54:T54">
    <cfRule type="cellIs" dxfId="1716" priority="77" operator="lessThanOrEqual">
      <formula>0</formula>
    </cfRule>
  </conditionalFormatting>
  <conditionalFormatting sqref="L60">
    <cfRule type="cellIs" dxfId="1715" priority="73" operator="equal">
      <formula>"PMS"</formula>
    </cfRule>
    <cfRule type="cellIs" dxfId="1714" priority="74" operator="equal">
      <formula>"CMS"</formula>
    </cfRule>
    <cfRule type="cellIs" dxfId="1713" priority="75" operator="greaterThan">
      <formula>0</formula>
    </cfRule>
  </conditionalFormatting>
  <conditionalFormatting sqref="L60">
    <cfRule type="cellIs" dxfId="1712" priority="76" operator="lessThanOrEqual">
      <formula>0</formula>
    </cfRule>
  </conditionalFormatting>
  <conditionalFormatting sqref="G19:G23 G24:N24 G25 I25:M25 I19:AC19 G26:M26 N25:N26 G27:N32 I20:N23 O20:AC32">
    <cfRule type="cellIs" dxfId="1711" priority="72" operator="lessThanOrEqual">
      <formula>0</formula>
    </cfRule>
  </conditionalFormatting>
  <conditionalFormatting sqref="AC65">
    <cfRule type="cellIs" dxfId="1710" priority="68" operator="equal">
      <formula>"PMS"</formula>
    </cfRule>
    <cfRule type="cellIs" dxfId="1709" priority="69" operator="equal">
      <formula>"CMS"</formula>
    </cfRule>
    <cfRule type="cellIs" dxfId="1708" priority="70" operator="greaterThan">
      <formula>0</formula>
    </cfRule>
  </conditionalFormatting>
  <conditionalFormatting sqref="AC65">
    <cfRule type="cellIs" dxfId="1707" priority="71" operator="lessThanOrEqual">
      <formula>0</formula>
    </cfRule>
  </conditionalFormatting>
  <conditionalFormatting sqref="H19:H23">
    <cfRule type="cellIs" dxfId="1706" priority="44" operator="equal">
      <formula>"PMS"</formula>
    </cfRule>
    <cfRule type="cellIs" dxfId="1705" priority="45" operator="equal">
      <formula>"CMS"</formula>
    </cfRule>
    <cfRule type="cellIs" dxfId="1704" priority="46" operator="greaterThan">
      <formula>0</formula>
    </cfRule>
  </conditionalFormatting>
  <conditionalFormatting sqref="H19:H23">
    <cfRule type="cellIs" dxfId="1703" priority="41" operator="equal">
      <formula>"CMS"</formula>
    </cfRule>
    <cfRule type="cellIs" dxfId="1702" priority="42" operator="equal">
      <formula>"PMS"</formula>
    </cfRule>
    <cfRule type="cellIs" dxfId="1701" priority="43" operator="greaterThan">
      <formula>0</formula>
    </cfRule>
  </conditionalFormatting>
  <conditionalFormatting sqref="H19:H23">
    <cfRule type="cellIs" dxfId="1700" priority="40" operator="lessThanOrEqual">
      <formula>0</formula>
    </cfRule>
  </conditionalFormatting>
  <conditionalFormatting sqref="H25">
    <cfRule type="cellIs" dxfId="1699" priority="37" operator="equal">
      <formula>"PMS"</formula>
    </cfRule>
    <cfRule type="cellIs" dxfId="1698" priority="38" operator="equal">
      <formula>"CMS"</formula>
    </cfRule>
    <cfRule type="cellIs" dxfId="1697" priority="39" operator="greaterThan">
      <formula>0</formula>
    </cfRule>
  </conditionalFormatting>
  <conditionalFormatting sqref="H25">
    <cfRule type="cellIs" dxfId="1696" priority="34" operator="equal">
      <formula>"CMS"</formula>
    </cfRule>
    <cfRule type="cellIs" dxfId="1695" priority="35" operator="equal">
      <formula>"PMS"</formula>
    </cfRule>
    <cfRule type="cellIs" dxfId="1694" priority="36" operator="greaterThan">
      <formula>0</formula>
    </cfRule>
  </conditionalFormatting>
  <conditionalFormatting sqref="H25">
    <cfRule type="cellIs" dxfId="1693" priority="33" operator="lessThanOrEqual">
      <formula>0</formula>
    </cfRule>
  </conditionalFormatting>
  <conditionalFormatting sqref="M44">
    <cfRule type="cellIs" dxfId="1692" priority="32" operator="lessThanOrEqual">
      <formula>0</formula>
    </cfRule>
  </conditionalFormatting>
  <conditionalFormatting sqref="N44">
    <cfRule type="cellIs" dxfId="1691" priority="31" operator="lessThanOrEqual">
      <formula>0</formula>
    </cfRule>
  </conditionalFormatting>
  <conditionalFormatting sqref="Q55">
    <cfRule type="cellIs" dxfId="1690" priority="27" operator="equal">
      <formula>"PMS"</formula>
    </cfRule>
    <cfRule type="cellIs" dxfId="1689" priority="28" operator="equal">
      <formula>"CMS"</formula>
    </cfRule>
    <cfRule type="cellIs" dxfId="1688" priority="29" operator="greaterThan">
      <formula>0</formula>
    </cfRule>
  </conditionalFormatting>
  <conditionalFormatting sqref="Q55">
    <cfRule type="cellIs" dxfId="1687" priority="30" operator="lessThanOrEqual">
      <formula>0</formula>
    </cfRule>
  </conditionalFormatting>
  <conditionalFormatting sqref="Q55">
    <cfRule type="cellIs" dxfId="1686" priority="26" operator="lessThanOrEqual">
      <formula>0</formula>
    </cfRule>
  </conditionalFormatting>
  <conditionalFormatting sqref="Q55">
    <cfRule type="cellIs" dxfId="1685" priority="23" operator="equal">
      <formula>"PMS"</formula>
    </cfRule>
    <cfRule type="cellIs" dxfId="1684" priority="24" operator="equal">
      <formula>"CMS"</formula>
    </cfRule>
    <cfRule type="cellIs" dxfId="1683" priority="25" operator="greaterThan">
      <formula>0</formula>
    </cfRule>
  </conditionalFormatting>
  <conditionalFormatting sqref="Q55">
    <cfRule type="cellIs" dxfId="1682" priority="22" operator="lessThanOrEqual">
      <formula>0</formula>
    </cfRule>
  </conditionalFormatting>
  <conditionalFormatting sqref="F49 F43:F46 F13:F16 F84:F85 F55:F65 F68:F70 F19:F32">
    <cfRule type="cellIs" dxfId="1681" priority="19" operator="equal">
      <formula>"PMS"</formula>
    </cfRule>
    <cfRule type="cellIs" dxfId="1680" priority="20" operator="equal">
      <formula>"CMS"</formula>
    </cfRule>
    <cfRule type="cellIs" dxfId="1679" priority="21" operator="greaterThan">
      <formula>0</formula>
    </cfRule>
  </conditionalFormatting>
  <conditionalFormatting sqref="F62:F64">
    <cfRule type="cellIs" dxfId="1678" priority="15" operator="equal">
      <formula>"PMS"</formula>
    </cfRule>
    <cfRule type="cellIs" dxfId="1677" priority="16" operator="equal">
      <formula>"CMS"</formula>
    </cfRule>
    <cfRule type="cellIs" dxfId="1676" priority="17" operator="greaterThan">
      <formula>0</formula>
    </cfRule>
  </conditionalFormatting>
  <conditionalFormatting sqref="F62:F64">
    <cfRule type="cellIs" dxfId="1675" priority="18" operator="lessThanOrEqual">
      <formula>0</formula>
    </cfRule>
  </conditionalFormatting>
  <conditionalFormatting sqref="F49 F52:F53 F43:F46 F13:F16 F84:F85 F55:F65 F68:F70">
    <cfRule type="cellIs" dxfId="1674" priority="14" operator="lessThanOrEqual">
      <formula>0</formula>
    </cfRule>
  </conditionalFormatting>
  <conditionalFormatting sqref="F49 F43:F46 F13:F16 F84:F85 F52:F65 F68:F70 F19:F32">
    <cfRule type="cellIs" dxfId="1673" priority="11" operator="equal">
      <formula>"CMS"</formula>
    </cfRule>
    <cfRule type="cellIs" dxfId="1672" priority="12" operator="equal">
      <formula>"PMS"</formula>
    </cfRule>
    <cfRule type="cellIs" dxfId="1671" priority="13" operator="greaterThan">
      <formula>0</formula>
    </cfRule>
  </conditionalFormatting>
  <conditionalFormatting sqref="F54">
    <cfRule type="cellIs" dxfId="1670" priority="7" operator="equal">
      <formula>"PMS"</formula>
    </cfRule>
    <cfRule type="cellIs" dxfId="1669" priority="8" operator="equal">
      <formula>"CMS"</formula>
    </cfRule>
    <cfRule type="cellIs" dxfId="1668" priority="9" operator="greaterThan">
      <formula>0</formula>
    </cfRule>
  </conditionalFormatting>
  <conditionalFormatting sqref="F54">
    <cfRule type="cellIs" dxfId="1667" priority="10" operator="lessThanOrEqual">
      <formula>0</formula>
    </cfRule>
  </conditionalFormatting>
  <conditionalFormatting sqref="F54">
    <cfRule type="cellIs" dxfId="1666" priority="6" operator="lessThanOrEqual">
      <formula>0</formula>
    </cfRule>
  </conditionalFormatting>
  <conditionalFormatting sqref="F19:F32">
    <cfRule type="cellIs" dxfId="1665" priority="5" operator="lessThanOrEqual">
      <formula>0</formula>
    </cfRule>
  </conditionalFormatting>
  <conditionalFormatting sqref="F65">
    <cfRule type="cellIs" dxfId="1664" priority="1" operator="equal">
      <formula>"PMS"</formula>
    </cfRule>
    <cfRule type="cellIs" dxfId="1663" priority="2" operator="equal">
      <formula>"CMS"</formula>
    </cfRule>
    <cfRule type="cellIs" dxfId="1662" priority="3" operator="greaterThan">
      <formula>0</formula>
    </cfRule>
  </conditionalFormatting>
  <conditionalFormatting sqref="F65">
    <cfRule type="cellIs" dxfId="1661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60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659" priority="119" operator="equal">
      <formula>"PMS"</formula>
    </cfRule>
    <cfRule type="cellIs" dxfId="1658" priority="120" operator="equal">
      <formula>"CMS"</formula>
    </cfRule>
    <cfRule type="cellIs" dxfId="1657" priority="121" operator="greaterThan">
      <formula>0</formula>
    </cfRule>
  </conditionalFormatting>
  <conditionalFormatting sqref="F138:AC138">
    <cfRule type="cellIs" dxfId="1656" priority="118" operator="greaterThan">
      <formula>60.3</formula>
    </cfRule>
  </conditionalFormatting>
  <conditionalFormatting sqref="F136:AC136">
    <cfRule type="cellIs" dxfId="1655" priority="117" operator="greaterThan">
      <formula>60.3</formula>
    </cfRule>
  </conditionalFormatting>
  <conditionalFormatting sqref="F137:AC137">
    <cfRule type="cellIs" dxfId="1654" priority="116" operator="greaterThan">
      <formula>60.3</formula>
    </cfRule>
  </conditionalFormatting>
  <conditionalFormatting sqref="G85:I85">
    <cfRule type="cellIs" dxfId="1653" priority="112" operator="equal">
      <formula>"PMS"</formula>
    </cfRule>
    <cfRule type="cellIs" dxfId="1652" priority="113" operator="equal">
      <formula>"CMS"</formula>
    </cfRule>
    <cfRule type="cellIs" dxfId="1651" priority="114" operator="greaterThan">
      <formula>0</formula>
    </cfRule>
  </conditionalFormatting>
  <conditionalFormatting sqref="G85:I85 V55:W65">
    <cfRule type="cellIs" dxfId="1650" priority="115" operator="lessThanOrEqual">
      <formula>0</formula>
    </cfRule>
  </conditionalFormatting>
  <conditionalFormatting sqref="AC62:AC64">
    <cfRule type="cellIs" dxfId="1649" priority="108" operator="equal">
      <formula>"PMS"</formula>
    </cfRule>
    <cfRule type="cellIs" dxfId="1648" priority="109" operator="equal">
      <formula>"CMS"</formula>
    </cfRule>
    <cfRule type="cellIs" dxfId="1647" priority="110" operator="greaterThan">
      <formula>0</formula>
    </cfRule>
  </conditionalFormatting>
  <conditionalFormatting sqref="AC62:AC64">
    <cfRule type="cellIs" dxfId="1646" priority="111" operator="lessThanOrEqual">
      <formula>0</formula>
    </cfRule>
  </conditionalFormatting>
  <conditionalFormatting sqref="G55:N55">
    <cfRule type="cellIs" dxfId="1645" priority="104" operator="equal">
      <formula>"PMS"</formula>
    </cfRule>
    <cfRule type="cellIs" dxfId="1644" priority="105" operator="equal">
      <formula>"CMS"</formula>
    </cfRule>
    <cfRule type="cellIs" dxfId="1643" priority="106" operator="greaterThan">
      <formula>0</formula>
    </cfRule>
  </conditionalFormatting>
  <conditionalFormatting sqref="G55:N55">
    <cfRule type="cellIs" dxfId="1642" priority="107" operator="lessThanOrEqual">
      <formula>0</formula>
    </cfRule>
  </conditionalFormatting>
  <conditionalFormatting sqref="G52:AC53 V56:V57 V61:V65 G55:U65 G43:AC46 G49:AC49 G13:AC16 X55:AC65 G84:AC85 G68:AC70">
    <cfRule type="cellIs" dxfId="1641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640" priority="100" operator="equal">
      <formula>"CMS"</formula>
    </cfRule>
    <cfRule type="cellIs" dxfId="1639" priority="101" operator="equal">
      <formula>"PMS"</formula>
    </cfRule>
    <cfRule type="cellIs" dxfId="1638" priority="102" operator="greaterThan">
      <formula>0</formula>
    </cfRule>
  </conditionalFormatting>
  <conditionalFormatting sqref="G54:AC54">
    <cfRule type="cellIs" dxfId="1637" priority="96" operator="equal">
      <formula>"PMS"</formula>
    </cfRule>
    <cfRule type="cellIs" dxfId="1636" priority="97" operator="equal">
      <formula>"CMS"</formula>
    </cfRule>
    <cfRule type="cellIs" dxfId="1635" priority="98" operator="greaterThan">
      <formula>0</formula>
    </cfRule>
  </conditionalFormatting>
  <conditionalFormatting sqref="G54:AC54">
    <cfRule type="cellIs" dxfId="1634" priority="99" operator="lessThanOrEqual">
      <formula>0</formula>
    </cfRule>
  </conditionalFormatting>
  <conditionalFormatting sqref="G54:AC54">
    <cfRule type="cellIs" dxfId="1633" priority="95" operator="lessThanOrEqual">
      <formula>0</formula>
    </cfRule>
  </conditionalFormatting>
  <conditionalFormatting sqref="G54:T54">
    <cfRule type="cellIs" dxfId="1632" priority="92" operator="equal">
      <formula>"PMS"</formula>
    </cfRule>
    <cfRule type="cellIs" dxfId="1631" priority="93" operator="equal">
      <formula>"CMS"</formula>
    </cfRule>
    <cfRule type="cellIs" dxfId="1630" priority="94" operator="greaterThan">
      <formula>0</formula>
    </cfRule>
  </conditionalFormatting>
  <conditionalFormatting sqref="G54:T54">
    <cfRule type="cellIs" dxfId="1629" priority="91" operator="lessThanOrEqual">
      <formula>0</formula>
    </cfRule>
  </conditionalFormatting>
  <conditionalFormatting sqref="L60">
    <cfRule type="cellIs" dxfId="1628" priority="87" operator="equal">
      <formula>"PMS"</formula>
    </cfRule>
    <cfRule type="cellIs" dxfId="1627" priority="88" operator="equal">
      <formula>"CMS"</formula>
    </cfRule>
    <cfRule type="cellIs" dxfId="1626" priority="89" operator="greaterThan">
      <formula>0</formula>
    </cfRule>
  </conditionalFormatting>
  <conditionalFormatting sqref="L60">
    <cfRule type="cellIs" dxfId="1625" priority="90" operator="lessThanOrEqual">
      <formula>0</formula>
    </cfRule>
  </conditionalFormatting>
  <conditionalFormatting sqref="G19:G23 G24:N24 G25 I25:M25 G26:M26 N25:N26 G27:N32 I20:N23 I19:AC19 O20:AC32">
    <cfRule type="cellIs" dxfId="1624" priority="86" operator="lessThanOrEqual">
      <formula>0</formula>
    </cfRule>
  </conditionalFormatting>
  <conditionalFormatting sqref="AC65">
    <cfRule type="cellIs" dxfId="1623" priority="82" operator="equal">
      <formula>"PMS"</formula>
    </cfRule>
    <cfRule type="cellIs" dxfId="1622" priority="83" operator="equal">
      <formula>"CMS"</formula>
    </cfRule>
    <cfRule type="cellIs" dxfId="1621" priority="84" operator="greaterThan">
      <formula>0</formula>
    </cfRule>
  </conditionalFormatting>
  <conditionalFormatting sqref="AC65">
    <cfRule type="cellIs" dxfId="1620" priority="85" operator="lessThanOrEqual">
      <formula>0</formula>
    </cfRule>
  </conditionalFormatting>
  <conditionalFormatting sqref="H25">
    <cfRule type="cellIs" dxfId="1619" priority="72" operator="equal">
      <formula>"PMS"</formula>
    </cfRule>
    <cfRule type="cellIs" dxfId="1618" priority="73" operator="equal">
      <formula>"CMS"</formula>
    </cfRule>
    <cfRule type="cellIs" dxfId="1617" priority="74" operator="greaterThan">
      <formula>0</formula>
    </cfRule>
  </conditionalFormatting>
  <conditionalFormatting sqref="H25">
    <cfRule type="cellIs" dxfId="1616" priority="69" operator="equal">
      <formula>"CMS"</formula>
    </cfRule>
    <cfRule type="cellIs" dxfId="1615" priority="70" operator="equal">
      <formula>"PMS"</formula>
    </cfRule>
    <cfRule type="cellIs" dxfId="1614" priority="71" operator="greaterThan">
      <formula>0</formula>
    </cfRule>
  </conditionalFormatting>
  <conditionalFormatting sqref="H25">
    <cfRule type="cellIs" dxfId="1613" priority="68" operator="lessThanOrEqual">
      <formula>0</formula>
    </cfRule>
  </conditionalFormatting>
  <conditionalFormatting sqref="M44">
    <cfRule type="cellIs" dxfId="1612" priority="67" operator="lessThanOrEqual">
      <formula>0</formula>
    </cfRule>
  </conditionalFormatting>
  <conditionalFormatting sqref="N44">
    <cfRule type="cellIs" dxfId="1611" priority="66" operator="lessThanOrEqual">
      <formula>0</formula>
    </cfRule>
  </conditionalFormatting>
  <conditionalFormatting sqref="Q55">
    <cfRule type="cellIs" dxfId="1610" priority="62" operator="equal">
      <formula>"PMS"</formula>
    </cfRule>
    <cfRule type="cellIs" dxfId="1609" priority="63" operator="equal">
      <formula>"CMS"</formula>
    </cfRule>
    <cfRule type="cellIs" dxfId="1608" priority="64" operator="greaterThan">
      <formula>0</formula>
    </cfRule>
  </conditionalFormatting>
  <conditionalFormatting sqref="Q55">
    <cfRule type="cellIs" dxfId="1607" priority="65" operator="lessThanOrEqual">
      <formula>0</formula>
    </cfRule>
  </conditionalFormatting>
  <conditionalFormatting sqref="Q55">
    <cfRule type="cellIs" dxfId="1606" priority="61" operator="lessThanOrEqual">
      <formula>0</formula>
    </cfRule>
  </conditionalFormatting>
  <conditionalFormatting sqref="Q55">
    <cfRule type="cellIs" dxfId="1605" priority="58" operator="equal">
      <formula>"PMS"</formula>
    </cfRule>
    <cfRule type="cellIs" dxfId="1604" priority="59" operator="equal">
      <formula>"CMS"</formula>
    </cfRule>
    <cfRule type="cellIs" dxfId="1603" priority="60" operator="greaterThan">
      <formula>0</formula>
    </cfRule>
  </conditionalFormatting>
  <conditionalFormatting sqref="Q55">
    <cfRule type="cellIs" dxfId="1602" priority="57" operator="lessThanOrEqual">
      <formula>0</formula>
    </cfRule>
  </conditionalFormatting>
  <conditionalFormatting sqref="F49 F13:F16 F55:F65 F43:F46 F68:F70 F84:F85 F19:F32">
    <cfRule type="cellIs" dxfId="1601" priority="33" operator="equal">
      <formula>"PMS"</formula>
    </cfRule>
    <cfRule type="cellIs" dxfId="1600" priority="34" operator="equal">
      <formula>"CMS"</formula>
    </cfRule>
    <cfRule type="cellIs" dxfId="1599" priority="35" operator="greaterThan">
      <formula>0</formula>
    </cfRule>
  </conditionalFormatting>
  <conditionalFormatting sqref="F62:F64">
    <cfRule type="cellIs" dxfId="1598" priority="29" operator="equal">
      <formula>"PMS"</formula>
    </cfRule>
    <cfRule type="cellIs" dxfId="1597" priority="30" operator="equal">
      <formula>"CMS"</formula>
    </cfRule>
    <cfRule type="cellIs" dxfId="1596" priority="31" operator="greaterThan">
      <formula>0</formula>
    </cfRule>
  </conditionalFormatting>
  <conditionalFormatting sqref="F62:F64">
    <cfRule type="cellIs" dxfId="1595" priority="32" operator="lessThanOrEqual">
      <formula>0</formula>
    </cfRule>
  </conditionalFormatting>
  <conditionalFormatting sqref="F49 F52:F53 F13:F16 F43:F46 F55:F65 F68:F70 F84:F85">
    <cfRule type="cellIs" dxfId="1594" priority="28" operator="lessThanOrEqual">
      <formula>0</formula>
    </cfRule>
  </conditionalFormatting>
  <conditionalFormatting sqref="F49 F13:F16 F43:F46 F52:F65 F68:F70 F84:F85 F19:F32">
    <cfRule type="cellIs" dxfId="1593" priority="25" operator="equal">
      <formula>"CMS"</formula>
    </cfRule>
    <cfRule type="cellIs" dxfId="1592" priority="26" operator="equal">
      <formula>"PMS"</formula>
    </cfRule>
    <cfRule type="cellIs" dxfId="1591" priority="27" operator="greaterThan">
      <formula>0</formula>
    </cfRule>
  </conditionalFormatting>
  <conditionalFormatting sqref="F54">
    <cfRule type="cellIs" dxfId="1590" priority="21" operator="equal">
      <formula>"PMS"</formula>
    </cfRule>
    <cfRule type="cellIs" dxfId="1589" priority="22" operator="equal">
      <formula>"CMS"</formula>
    </cfRule>
    <cfRule type="cellIs" dxfId="1588" priority="23" operator="greaterThan">
      <formula>0</formula>
    </cfRule>
  </conditionalFormatting>
  <conditionalFormatting sqref="F54">
    <cfRule type="cellIs" dxfId="1587" priority="24" operator="lessThanOrEqual">
      <formula>0</formula>
    </cfRule>
  </conditionalFormatting>
  <conditionalFormatting sqref="F54">
    <cfRule type="cellIs" dxfId="1586" priority="20" operator="lessThanOrEqual">
      <formula>0</formula>
    </cfRule>
  </conditionalFormatting>
  <conditionalFormatting sqref="F19:F32">
    <cfRule type="cellIs" dxfId="1585" priority="19" operator="lessThanOrEqual">
      <formula>0</formula>
    </cfRule>
  </conditionalFormatting>
  <conditionalFormatting sqref="F65">
    <cfRule type="cellIs" dxfId="1584" priority="15" operator="equal">
      <formula>"PMS"</formula>
    </cfRule>
    <cfRule type="cellIs" dxfId="1583" priority="16" operator="equal">
      <formula>"CMS"</formula>
    </cfRule>
    <cfRule type="cellIs" dxfId="1582" priority="17" operator="greaterThan">
      <formula>0</formula>
    </cfRule>
  </conditionalFormatting>
  <conditionalFormatting sqref="F65">
    <cfRule type="cellIs" dxfId="1581" priority="18" operator="lessThanOrEqual">
      <formula>0</formula>
    </cfRule>
  </conditionalFormatting>
  <conditionalFormatting sqref="H19:H23">
    <cfRule type="cellIs" dxfId="1580" priority="12" operator="equal">
      <formula>"PMS"</formula>
    </cfRule>
    <cfRule type="cellIs" dxfId="1579" priority="13" operator="equal">
      <formula>"CMS"</formula>
    </cfRule>
    <cfRule type="cellIs" dxfId="1578" priority="14" operator="greaterThan">
      <formula>0</formula>
    </cfRule>
  </conditionalFormatting>
  <conditionalFormatting sqref="H19:H23">
    <cfRule type="cellIs" dxfId="1577" priority="9" operator="equal">
      <formula>"CMS"</formula>
    </cfRule>
    <cfRule type="cellIs" dxfId="1576" priority="10" operator="equal">
      <formula>"PMS"</formula>
    </cfRule>
    <cfRule type="cellIs" dxfId="1575" priority="11" operator="greaterThan">
      <formula>0</formula>
    </cfRule>
  </conditionalFormatting>
  <conditionalFormatting sqref="H19:H23">
    <cfRule type="cellIs" dxfId="1574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50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3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572" priority="105" operator="equal">
      <formula>"PMS"</formula>
    </cfRule>
    <cfRule type="cellIs" dxfId="1571" priority="106" operator="equal">
      <formula>"CMS"</formula>
    </cfRule>
    <cfRule type="cellIs" dxfId="1570" priority="107" operator="greaterThan">
      <formula>0</formula>
    </cfRule>
  </conditionalFormatting>
  <conditionalFormatting sqref="F138:AC138">
    <cfRule type="cellIs" dxfId="1569" priority="104" operator="greaterThan">
      <formula>60.3</formula>
    </cfRule>
  </conditionalFormatting>
  <conditionalFormatting sqref="F136:AC136">
    <cfRule type="cellIs" dxfId="1568" priority="103" operator="greaterThan">
      <formula>60.3</formula>
    </cfRule>
  </conditionalFormatting>
  <conditionalFormatting sqref="F137:AC137">
    <cfRule type="cellIs" dxfId="1567" priority="102" operator="greaterThan">
      <formula>60.3</formula>
    </cfRule>
  </conditionalFormatting>
  <conditionalFormatting sqref="G85:I85">
    <cfRule type="cellIs" dxfId="1566" priority="98" operator="equal">
      <formula>"PMS"</formula>
    </cfRule>
    <cfRule type="cellIs" dxfId="1565" priority="99" operator="equal">
      <formula>"CMS"</formula>
    </cfRule>
    <cfRule type="cellIs" dxfId="1564" priority="100" operator="greaterThan">
      <formula>0</formula>
    </cfRule>
  </conditionalFormatting>
  <conditionalFormatting sqref="G85:I85 V55:W65">
    <cfRule type="cellIs" dxfId="1563" priority="101" operator="lessThanOrEqual">
      <formula>0</formula>
    </cfRule>
  </conditionalFormatting>
  <conditionalFormatting sqref="AC62:AC64">
    <cfRule type="cellIs" dxfId="1562" priority="94" operator="equal">
      <formula>"PMS"</formula>
    </cfRule>
    <cfRule type="cellIs" dxfId="1561" priority="95" operator="equal">
      <formula>"CMS"</formula>
    </cfRule>
    <cfRule type="cellIs" dxfId="1560" priority="96" operator="greaterThan">
      <formula>0</formula>
    </cfRule>
  </conditionalFormatting>
  <conditionalFormatting sqref="AC62:AC64">
    <cfRule type="cellIs" dxfId="1559" priority="97" operator="lessThanOrEqual">
      <formula>0</formula>
    </cfRule>
  </conditionalFormatting>
  <conditionalFormatting sqref="G55:N55">
    <cfRule type="cellIs" dxfId="1558" priority="90" operator="equal">
      <formula>"PMS"</formula>
    </cfRule>
    <cfRule type="cellIs" dxfId="1557" priority="91" operator="equal">
      <formula>"CMS"</formula>
    </cfRule>
    <cfRule type="cellIs" dxfId="1556" priority="92" operator="greaterThan">
      <formula>0</formula>
    </cfRule>
  </conditionalFormatting>
  <conditionalFormatting sqref="G55:N55">
    <cfRule type="cellIs" dxfId="1555" priority="93" operator="lessThanOrEqual">
      <formula>0</formula>
    </cfRule>
  </conditionalFormatting>
  <conditionalFormatting sqref="G52:AC53 V56:V57 V61:V65 G49:AC49 G13:AC16 X55:AC65 G84:AC85 G43:AC46 G55:U65 G68:AC70">
    <cfRule type="cellIs" dxfId="1554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553" priority="86" operator="equal">
      <formula>"CMS"</formula>
    </cfRule>
    <cfRule type="cellIs" dxfId="1552" priority="87" operator="equal">
      <formula>"PMS"</formula>
    </cfRule>
    <cfRule type="cellIs" dxfId="1551" priority="88" operator="greaterThan">
      <formula>0</formula>
    </cfRule>
  </conditionalFormatting>
  <conditionalFormatting sqref="G54:AC54">
    <cfRule type="cellIs" dxfId="1550" priority="82" operator="equal">
      <formula>"PMS"</formula>
    </cfRule>
    <cfRule type="cellIs" dxfId="1549" priority="83" operator="equal">
      <formula>"CMS"</formula>
    </cfRule>
    <cfRule type="cellIs" dxfId="1548" priority="84" operator="greaterThan">
      <formula>0</formula>
    </cfRule>
  </conditionalFormatting>
  <conditionalFormatting sqref="G54:AC54">
    <cfRule type="cellIs" dxfId="1547" priority="85" operator="lessThanOrEqual">
      <formula>0</formula>
    </cfRule>
  </conditionalFormatting>
  <conditionalFormatting sqref="G54:AC54">
    <cfRule type="cellIs" dxfId="1546" priority="81" operator="lessThanOrEqual">
      <formula>0</formula>
    </cfRule>
  </conditionalFormatting>
  <conditionalFormatting sqref="G54:T54">
    <cfRule type="cellIs" dxfId="1545" priority="78" operator="equal">
      <formula>"PMS"</formula>
    </cfRule>
    <cfRule type="cellIs" dxfId="1544" priority="79" operator="equal">
      <formula>"CMS"</formula>
    </cfRule>
    <cfRule type="cellIs" dxfId="1543" priority="80" operator="greaterThan">
      <formula>0</formula>
    </cfRule>
  </conditionalFormatting>
  <conditionalFormatting sqref="G54:T54">
    <cfRule type="cellIs" dxfId="1542" priority="77" operator="lessThanOrEqual">
      <formula>0</formula>
    </cfRule>
  </conditionalFormatting>
  <conditionalFormatting sqref="L60">
    <cfRule type="cellIs" dxfId="1541" priority="73" operator="equal">
      <formula>"PMS"</formula>
    </cfRule>
    <cfRule type="cellIs" dxfId="1540" priority="74" operator="equal">
      <formula>"CMS"</formula>
    </cfRule>
    <cfRule type="cellIs" dxfId="1539" priority="75" operator="greaterThan">
      <formula>0</formula>
    </cfRule>
  </conditionalFormatting>
  <conditionalFormatting sqref="L60">
    <cfRule type="cellIs" dxfId="1538" priority="76" operator="lessThanOrEqual">
      <formula>0</formula>
    </cfRule>
  </conditionalFormatting>
  <conditionalFormatting sqref="G19:G23 G24:N24 G25 I25:M25 G26:M26 N25:N26 G27:N32 I19:AC19 I20:N23 O20:AC32">
    <cfRule type="cellIs" dxfId="1537" priority="72" operator="lessThanOrEqual">
      <formula>0</formula>
    </cfRule>
  </conditionalFormatting>
  <conditionalFormatting sqref="AC65">
    <cfRule type="cellIs" dxfId="1536" priority="68" operator="equal">
      <formula>"PMS"</formula>
    </cfRule>
    <cfRule type="cellIs" dxfId="1535" priority="69" operator="equal">
      <formula>"CMS"</formula>
    </cfRule>
    <cfRule type="cellIs" dxfId="1534" priority="70" operator="greaterThan">
      <formula>0</formula>
    </cfRule>
  </conditionalFormatting>
  <conditionalFormatting sqref="AC65">
    <cfRule type="cellIs" dxfId="1533" priority="71" operator="lessThanOrEqual">
      <formula>0</formula>
    </cfRule>
  </conditionalFormatting>
  <conditionalFormatting sqref="H25">
    <cfRule type="cellIs" dxfId="1532" priority="65" operator="equal">
      <formula>"PMS"</formula>
    </cfRule>
    <cfRule type="cellIs" dxfId="1531" priority="66" operator="equal">
      <formula>"CMS"</formula>
    </cfRule>
    <cfRule type="cellIs" dxfId="1530" priority="67" operator="greaterThan">
      <formula>0</formula>
    </cfRule>
  </conditionalFormatting>
  <conditionalFormatting sqref="H25">
    <cfRule type="cellIs" dxfId="1529" priority="62" operator="equal">
      <formula>"CMS"</formula>
    </cfRule>
    <cfRule type="cellIs" dxfId="1528" priority="63" operator="equal">
      <formula>"PMS"</formula>
    </cfRule>
    <cfRule type="cellIs" dxfId="1527" priority="64" operator="greaterThan">
      <formula>0</formula>
    </cfRule>
  </conditionalFormatting>
  <conditionalFormatting sqref="H25">
    <cfRule type="cellIs" dxfId="1526" priority="61" operator="lessThanOrEqual">
      <formula>0</formula>
    </cfRule>
  </conditionalFormatting>
  <conditionalFormatting sqref="M44">
    <cfRule type="cellIs" dxfId="1525" priority="60" operator="lessThanOrEqual">
      <formula>0</formula>
    </cfRule>
  </conditionalFormatting>
  <conditionalFormatting sqref="N43:N44">
    <cfRule type="cellIs" dxfId="1524" priority="59" operator="lessThanOrEqual">
      <formula>0</formula>
    </cfRule>
  </conditionalFormatting>
  <conditionalFormatting sqref="Q55">
    <cfRule type="cellIs" dxfId="1523" priority="55" operator="equal">
      <formula>"PMS"</formula>
    </cfRule>
    <cfRule type="cellIs" dxfId="1522" priority="56" operator="equal">
      <formula>"CMS"</formula>
    </cfRule>
    <cfRule type="cellIs" dxfId="1521" priority="57" operator="greaterThan">
      <formula>0</formula>
    </cfRule>
  </conditionalFormatting>
  <conditionalFormatting sqref="Q55">
    <cfRule type="cellIs" dxfId="1520" priority="58" operator="lessThanOrEqual">
      <formula>0</formula>
    </cfRule>
  </conditionalFormatting>
  <conditionalFormatting sqref="Q55">
    <cfRule type="cellIs" dxfId="1519" priority="54" operator="lessThanOrEqual">
      <formula>0</formula>
    </cfRule>
  </conditionalFormatting>
  <conditionalFormatting sqref="Q55">
    <cfRule type="cellIs" dxfId="1518" priority="51" operator="equal">
      <formula>"PMS"</formula>
    </cfRule>
    <cfRule type="cellIs" dxfId="1517" priority="52" operator="equal">
      <formula>"CMS"</formula>
    </cfRule>
    <cfRule type="cellIs" dxfId="1516" priority="53" operator="greaterThan">
      <formula>0</formula>
    </cfRule>
  </conditionalFormatting>
  <conditionalFormatting sqref="Q55">
    <cfRule type="cellIs" dxfId="1515" priority="50" operator="lessThanOrEqual">
      <formula>0</formula>
    </cfRule>
  </conditionalFormatting>
  <conditionalFormatting sqref="H19:H23">
    <cfRule type="cellIs" dxfId="1514" priority="26" operator="equal">
      <formula>"PMS"</formula>
    </cfRule>
    <cfRule type="cellIs" dxfId="1513" priority="27" operator="equal">
      <formula>"CMS"</formula>
    </cfRule>
    <cfRule type="cellIs" dxfId="1512" priority="28" operator="greaterThan">
      <formula>0</formula>
    </cfRule>
  </conditionalFormatting>
  <conditionalFormatting sqref="H19:H23">
    <cfRule type="cellIs" dxfId="1511" priority="23" operator="equal">
      <formula>"CMS"</formula>
    </cfRule>
    <cfRule type="cellIs" dxfId="1510" priority="24" operator="equal">
      <formula>"PMS"</formula>
    </cfRule>
    <cfRule type="cellIs" dxfId="1509" priority="25" operator="greaterThan">
      <formula>0</formula>
    </cfRule>
  </conditionalFormatting>
  <conditionalFormatting sqref="H19:H23">
    <cfRule type="cellIs" dxfId="1508" priority="22" operator="lessThanOrEqual">
      <formula>0</formula>
    </cfRule>
  </conditionalFormatting>
  <conditionalFormatting sqref="F55:F65 F43:F46 F49 F13:F16 F84:F85 F68:F70 F19:F32">
    <cfRule type="cellIs" dxfId="1507" priority="19" operator="equal">
      <formula>"PMS"</formula>
    </cfRule>
    <cfRule type="cellIs" dxfId="1506" priority="20" operator="equal">
      <formula>"CMS"</formula>
    </cfRule>
    <cfRule type="cellIs" dxfId="1505" priority="21" operator="greaterThan">
      <formula>0</formula>
    </cfRule>
  </conditionalFormatting>
  <conditionalFormatting sqref="F62:F64">
    <cfRule type="cellIs" dxfId="1504" priority="15" operator="equal">
      <formula>"PMS"</formula>
    </cfRule>
    <cfRule type="cellIs" dxfId="1503" priority="16" operator="equal">
      <formula>"CMS"</formula>
    </cfRule>
    <cfRule type="cellIs" dxfId="1502" priority="17" operator="greaterThan">
      <formula>0</formula>
    </cfRule>
  </conditionalFormatting>
  <conditionalFormatting sqref="F62:F64">
    <cfRule type="cellIs" dxfId="1501" priority="18" operator="lessThanOrEqual">
      <formula>0</formula>
    </cfRule>
  </conditionalFormatting>
  <conditionalFormatting sqref="F52:F53 F43:F46 F49 F13:F16 F55:F65 F84:F85 F68:F70">
    <cfRule type="cellIs" dxfId="1500" priority="14" operator="lessThanOrEqual">
      <formula>0</formula>
    </cfRule>
  </conditionalFormatting>
  <conditionalFormatting sqref="F43:F46 F49 F13:F16 F52:F65 F84:F85 F68:F70 F19:F32">
    <cfRule type="cellIs" dxfId="1499" priority="11" operator="equal">
      <formula>"CMS"</formula>
    </cfRule>
    <cfRule type="cellIs" dxfId="1498" priority="12" operator="equal">
      <formula>"PMS"</formula>
    </cfRule>
    <cfRule type="cellIs" dxfId="1497" priority="13" operator="greaterThan">
      <formula>0</formula>
    </cfRule>
  </conditionalFormatting>
  <conditionalFormatting sqref="F54">
    <cfRule type="cellIs" dxfId="1496" priority="7" operator="equal">
      <formula>"PMS"</formula>
    </cfRule>
    <cfRule type="cellIs" dxfId="1495" priority="8" operator="equal">
      <formula>"CMS"</formula>
    </cfRule>
    <cfRule type="cellIs" dxfId="1494" priority="9" operator="greaterThan">
      <formula>0</formula>
    </cfRule>
  </conditionalFormatting>
  <conditionalFormatting sqref="F54">
    <cfRule type="cellIs" dxfId="1493" priority="10" operator="lessThanOrEqual">
      <formula>0</formula>
    </cfRule>
  </conditionalFormatting>
  <conditionalFormatting sqref="F54">
    <cfRule type="cellIs" dxfId="1492" priority="6" operator="lessThanOrEqual">
      <formula>0</formula>
    </cfRule>
  </conditionalFormatting>
  <conditionalFormatting sqref="F19:F32">
    <cfRule type="cellIs" dxfId="1491" priority="5" operator="lessThanOrEqual">
      <formula>0</formula>
    </cfRule>
  </conditionalFormatting>
  <conditionalFormatting sqref="F65">
    <cfRule type="cellIs" dxfId="1490" priority="1" operator="equal">
      <formula>"PMS"</formula>
    </cfRule>
    <cfRule type="cellIs" dxfId="1489" priority="2" operator="equal">
      <formula>"CMS"</formula>
    </cfRule>
    <cfRule type="cellIs" dxfId="1488" priority="3" operator="greaterThan">
      <formula>0</formula>
    </cfRule>
  </conditionalFormatting>
  <conditionalFormatting sqref="F65">
    <cfRule type="cellIs" dxfId="1487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zoomScale="70" zoomScaleNormal="70" workbookViewId="0">
      <pane xSplit="5" ySplit="11" topLeftCell="F27" activePane="bottomRight" state="frozen"/>
      <selection pane="topRight" activeCell="F1" sqref="F1"/>
      <selection pane="bottomLeft" activeCell="A12" sqref="A12"/>
      <selection pane="bottomRight" activeCell="Y62" sqref="Y6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f>3.929/4</f>
        <v>0.98224999999999996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f t="shared" ref="AC31:AC32" si="19">3.929/4</f>
        <v>0.98224999999999996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 t="shared" si="19"/>
        <v>0.98224999999999996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0">SUM(C19:C32)</f>
        <v>14</v>
      </c>
      <c r="D33" s="16">
        <f t="shared" si="20"/>
        <v>0</v>
      </c>
      <c r="E33" s="16">
        <f t="shared" si="20"/>
        <v>0</v>
      </c>
      <c r="F33" s="16">
        <f t="shared" si="20"/>
        <v>3.9</v>
      </c>
      <c r="G33" s="16">
        <f t="shared" si="20"/>
        <v>7.9189999999999987</v>
      </c>
      <c r="H33" s="16">
        <f t="shared" si="20"/>
        <v>5.4820000000000002</v>
      </c>
      <c r="I33" s="16">
        <f t="shared" si="20"/>
        <v>4.4269999999999996</v>
      </c>
      <c r="J33" s="16">
        <f t="shared" si="20"/>
        <v>0</v>
      </c>
      <c r="K33" s="16">
        <f t="shared" si="20"/>
        <v>0</v>
      </c>
      <c r="L33" s="16">
        <f t="shared" si="20"/>
        <v>2.9390000000000001</v>
      </c>
      <c r="M33" s="16">
        <f t="shared" si="20"/>
        <v>1.9359999999999999</v>
      </c>
      <c r="N33" s="16">
        <f t="shared" si="20"/>
        <v>6.9019999999999992</v>
      </c>
      <c r="O33" s="16">
        <f t="shared" si="20"/>
        <v>12.831</v>
      </c>
      <c r="P33" s="16">
        <f t="shared" si="20"/>
        <v>12.859</v>
      </c>
      <c r="Q33" s="16">
        <f t="shared" si="20"/>
        <v>12.83</v>
      </c>
      <c r="R33" s="16">
        <f t="shared" si="20"/>
        <v>12.845000000000001</v>
      </c>
      <c r="S33" s="16">
        <f t="shared" si="20"/>
        <v>12.823</v>
      </c>
      <c r="T33" s="16">
        <f t="shared" si="20"/>
        <v>12.825000000000001</v>
      </c>
      <c r="U33" s="16">
        <f t="shared" si="20"/>
        <v>12.827999999999998</v>
      </c>
      <c r="V33" s="16">
        <f t="shared" si="20"/>
        <v>12.853999999999999</v>
      </c>
      <c r="W33" s="16">
        <f t="shared" si="20"/>
        <v>12.851999999999997</v>
      </c>
      <c r="X33" s="16">
        <f t="shared" si="20"/>
        <v>10.827999999999999</v>
      </c>
      <c r="Y33" s="16">
        <f t="shared" si="20"/>
        <v>10.821999999999996</v>
      </c>
      <c r="Z33" s="16">
        <f t="shared" si="20"/>
        <v>9.9009999999999998</v>
      </c>
      <c r="AA33" s="16">
        <f t="shared" si="20"/>
        <v>9.9090000000000007</v>
      </c>
      <c r="AB33" s="16">
        <f t="shared" si="20"/>
        <v>7.9444999999999997</v>
      </c>
      <c r="AC33" s="16">
        <f t="shared" si="20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1">SUM(C43:C46)</f>
        <v>26.6</v>
      </c>
      <c r="D47" s="16">
        <f t="shared" si="21"/>
        <v>0</v>
      </c>
      <c r="E47" s="16">
        <f t="shared" si="21"/>
        <v>0</v>
      </c>
      <c r="F47" s="16">
        <f t="shared" si="21"/>
        <v>9.4</v>
      </c>
      <c r="G47" s="16">
        <f t="shared" si="21"/>
        <v>10.8</v>
      </c>
      <c r="H47" s="16">
        <f t="shared" si="21"/>
        <v>11.2</v>
      </c>
      <c r="I47" s="16">
        <f t="shared" si="21"/>
        <v>11.2</v>
      </c>
      <c r="J47" s="16">
        <f t="shared" si="21"/>
        <v>11</v>
      </c>
      <c r="K47" s="16">
        <f t="shared" si="21"/>
        <v>10.5</v>
      </c>
      <c r="L47" s="16">
        <f t="shared" si="21"/>
        <v>11</v>
      </c>
      <c r="M47" s="16">
        <f t="shared" si="21"/>
        <v>10.9</v>
      </c>
      <c r="N47" s="16">
        <f t="shared" si="21"/>
        <v>11.3</v>
      </c>
      <c r="O47" s="16">
        <f t="shared" si="21"/>
        <v>13.7</v>
      </c>
      <c r="P47" s="16">
        <f t="shared" si="21"/>
        <v>16.5</v>
      </c>
      <c r="Q47" s="16">
        <f t="shared" si="21"/>
        <v>18</v>
      </c>
      <c r="R47" s="16">
        <f t="shared" si="21"/>
        <v>16.5</v>
      </c>
      <c r="S47" s="16">
        <f t="shared" si="21"/>
        <v>15.5</v>
      </c>
      <c r="T47" s="16">
        <f t="shared" si="21"/>
        <v>15</v>
      </c>
      <c r="U47" s="16">
        <f t="shared" si="21"/>
        <v>17</v>
      </c>
      <c r="V47" s="16">
        <f t="shared" si="21"/>
        <v>15.5</v>
      </c>
      <c r="W47" s="16">
        <f t="shared" si="21"/>
        <v>15.5</v>
      </c>
      <c r="X47" s="16">
        <f t="shared" si="21"/>
        <v>13.7</v>
      </c>
      <c r="Y47" s="16">
        <f t="shared" si="21"/>
        <v>13.7</v>
      </c>
      <c r="Z47" s="16">
        <f t="shared" si="21"/>
        <v>15</v>
      </c>
      <c r="AA47" s="16">
        <f t="shared" si="21"/>
        <v>14</v>
      </c>
      <c r="AB47" s="16">
        <f t="shared" si="21"/>
        <v>11</v>
      </c>
      <c r="AC47" s="16">
        <f t="shared" si="21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2">C49</f>
        <v>15</v>
      </c>
      <c r="D50" s="16">
        <f t="shared" si="22"/>
        <v>0</v>
      </c>
      <c r="E50" s="16">
        <f t="shared" si="22"/>
        <v>0</v>
      </c>
      <c r="F50" s="16">
        <f t="shared" si="22"/>
        <v>14.26</v>
      </c>
      <c r="G50" s="16">
        <f t="shared" si="22"/>
        <v>14.23</v>
      </c>
      <c r="H50" s="16">
        <f t="shared" si="22"/>
        <v>14.28</v>
      </c>
      <c r="I50" s="16">
        <f t="shared" si="22"/>
        <v>14.29</v>
      </c>
      <c r="J50" s="16">
        <f t="shared" si="22"/>
        <v>14.28</v>
      </c>
      <c r="K50" s="16">
        <f t="shared" si="22"/>
        <v>14.3</v>
      </c>
      <c r="L50" s="16">
        <f t="shared" si="22"/>
        <v>14.3</v>
      </c>
      <c r="M50" s="16">
        <f t="shared" si="22"/>
        <v>14.25</v>
      </c>
      <c r="N50" s="16">
        <f t="shared" si="22"/>
        <v>14.25</v>
      </c>
      <c r="O50" s="16">
        <f t="shared" si="22"/>
        <v>14.23</v>
      </c>
      <c r="P50" s="16">
        <f t="shared" si="22"/>
        <v>14.24</v>
      </c>
      <c r="Q50" s="16">
        <f t="shared" si="22"/>
        <v>14.25</v>
      </c>
      <c r="R50" s="16">
        <f t="shared" si="22"/>
        <v>14.22</v>
      </c>
      <c r="S50" s="16">
        <f t="shared" si="22"/>
        <v>14.22</v>
      </c>
      <c r="T50" s="16">
        <f t="shared" si="22"/>
        <v>14.18</v>
      </c>
      <c r="U50" s="16">
        <f t="shared" si="22"/>
        <v>14.2</v>
      </c>
      <c r="V50" s="16">
        <f t="shared" si="22"/>
        <v>14.24</v>
      </c>
      <c r="W50" s="16">
        <f t="shared" si="22"/>
        <v>14.21</v>
      </c>
      <c r="X50" s="16">
        <f t="shared" si="22"/>
        <v>14.24</v>
      </c>
      <c r="Y50" s="16">
        <f t="shared" si="22"/>
        <v>14.28</v>
      </c>
      <c r="Z50" s="16">
        <f t="shared" si="22"/>
        <v>14.25</v>
      </c>
      <c r="AA50" s="16">
        <f t="shared" si="22"/>
        <v>14.3</v>
      </c>
      <c r="AB50" s="16">
        <f t="shared" si="22"/>
        <v>14.29</v>
      </c>
      <c r="AC50" s="16">
        <f t="shared" si="22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3">COUNTIF(F52:AC52,$AJ$8)</f>
        <v>0</v>
      </c>
      <c r="AG52" s="10">
        <f t="shared" ref="AG52:AG65" si="24">COUNTIF(G52:AD52,$AJ$7)</f>
        <v>0</v>
      </c>
      <c r="AH52" s="10">
        <f t="shared" ref="AH52:AH65" si="25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3"/>
        <v>0</v>
      </c>
      <c r="AG53" s="10">
        <f t="shared" si="24"/>
        <v>0</v>
      </c>
      <c r="AH53" s="10">
        <f t="shared" si="25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3"/>
        <v>0</v>
      </c>
      <c r="AG54" s="10">
        <f t="shared" si="24"/>
        <v>0</v>
      </c>
      <c r="AH54" s="10">
        <f t="shared" si="25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3"/>
        <v>0</v>
      </c>
      <c r="AG55" s="10">
        <f t="shared" si="24"/>
        <v>0</v>
      </c>
      <c r="AH55" s="10">
        <f t="shared" si="25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3"/>
        <v>0</v>
      </c>
      <c r="AG56" s="10">
        <f t="shared" si="24"/>
        <v>0</v>
      </c>
      <c r="AH56" s="10">
        <f t="shared" si="25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3"/>
        <v>0</v>
      </c>
      <c r="AG57" s="10">
        <f t="shared" si="24"/>
        <v>0</v>
      </c>
      <c r="AH57" s="10">
        <f t="shared" si="25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3"/>
        <v>0</v>
      </c>
      <c r="AG58" s="10">
        <f t="shared" si="24"/>
        <v>0</v>
      </c>
      <c r="AH58" s="10">
        <f t="shared" si="25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3"/>
        <v>0</v>
      </c>
      <c r="AG60" s="10">
        <f t="shared" si="24"/>
        <v>0</v>
      </c>
      <c r="AH60" s="10">
        <f t="shared" si="25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3"/>
        <v>0</v>
      </c>
      <c r="AG61" s="10">
        <f t="shared" si="24"/>
        <v>0</v>
      </c>
      <c r="AH61" s="10">
        <f t="shared" si="25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3"/>
        <v>0</v>
      </c>
      <c r="AG62" s="10">
        <f t="shared" si="24"/>
        <v>0</v>
      </c>
      <c r="AH62" s="10">
        <f t="shared" si="25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3"/>
        <v>0</v>
      </c>
      <c r="AG63" s="10">
        <f t="shared" si="24"/>
        <v>0</v>
      </c>
      <c r="AH63" s="10">
        <f t="shared" si="25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3"/>
        <v>0</v>
      </c>
      <c r="AG64" s="10">
        <f t="shared" si="24"/>
        <v>0</v>
      </c>
      <c r="AH64" s="10">
        <f t="shared" si="25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3"/>
        <v>0</v>
      </c>
      <c r="AG65" s="10">
        <f t="shared" si="24"/>
        <v>0</v>
      </c>
      <c r="AH65" s="10">
        <f t="shared" si="25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6">SUM(F52:F65)</f>
        <v>0</v>
      </c>
      <c r="G66" s="16">
        <f t="shared" si="26"/>
        <v>0</v>
      </c>
      <c r="H66" s="16">
        <f t="shared" si="26"/>
        <v>0</v>
      </c>
      <c r="I66" s="16">
        <f t="shared" si="26"/>
        <v>0</v>
      </c>
      <c r="J66" s="16">
        <f t="shared" si="26"/>
        <v>0</v>
      </c>
      <c r="K66" s="16">
        <f t="shared" si="26"/>
        <v>0</v>
      </c>
      <c r="L66" s="16">
        <f t="shared" si="26"/>
        <v>0</v>
      </c>
      <c r="M66" s="16">
        <f t="shared" si="26"/>
        <v>0</v>
      </c>
      <c r="N66" s="16">
        <f t="shared" si="26"/>
        <v>0</v>
      </c>
      <c r="O66" s="16">
        <f t="shared" si="26"/>
        <v>2.8</v>
      </c>
      <c r="P66" s="16">
        <f t="shared" si="26"/>
        <v>5.2</v>
      </c>
      <c r="Q66" s="16">
        <f t="shared" si="26"/>
        <v>5.2</v>
      </c>
      <c r="R66" s="16">
        <f t="shared" si="26"/>
        <v>3.5</v>
      </c>
      <c r="S66" s="16">
        <f t="shared" si="26"/>
        <v>4.4000000000000004</v>
      </c>
      <c r="T66" s="16">
        <f>SUM(T52:T65)</f>
        <v>4.4000000000000004</v>
      </c>
      <c r="U66" s="16">
        <f t="shared" si="26"/>
        <v>3.5</v>
      </c>
      <c r="V66" s="16">
        <f t="shared" si="26"/>
        <v>2.8</v>
      </c>
      <c r="W66" s="16">
        <f t="shared" si="26"/>
        <v>0.7</v>
      </c>
      <c r="X66" s="16">
        <f t="shared" si="26"/>
        <v>0</v>
      </c>
      <c r="Y66" s="16">
        <f t="shared" si="26"/>
        <v>0</v>
      </c>
      <c r="Z66" s="16">
        <f t="shared" si="26"/>
        <v>0</v>
      </c>
      <c r="AA66" s="16">
        <f t="shared" si="26"/>
        <v>0</v>
      </c>
      <c r="AB66" s="16">
        <f t="shared" si="26"/>
        <v>0</v>
      </c>
      <c r="AC66" s="16">
        <f t="shared" si="26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7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7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1.13/2</f>
        <v>0.56499999999999995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7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1.13/2</f>
        <v>0.56499999999999995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8">SUM(C68:C70)</f>
        <v>2.5499999999999998</v>
      </c>
      <c r="D71" s="16">
        <f t="shared" si="28"/>
        <v>0</v>
      </c>
      <c r="E71" s="16">
        <f t="shared" si="28"/>
        <v>0</v>
      </c>
      <c r="F71" s="16">
        <f t="shared" si="28"/>
        <v>0.98</v>
      </c>
      <c r="G71" s="16">
        <f t="shared" si="28"/>
        <v>0.9</v>
      </c>
      <c r="H71" s="16">
        <f t="shared" si="28"/>
        <v>0.87</v>
      </c>
      <c r="I71" s="16">
        <f t="shared" si="28"/>
        <v>0.85</v>
      </c>
      <c r="J71" s="16">
        <f t="shared" si="28"/>
        <v>0.85</v>
      </c>
      <c r="K71" s="16">
        <f t="shared" si="28"/>
        <v>1</v>
      </c>
      <c r="L71" s="16">
        <f t="shared" si="28"/>
        <v>1.25</v>
      </c>
      <c r="M71" s="16">
        <f t="shared" si="28"/>
        <v>1.24</v>
      </c>
      <c r="N71" s="16">
        <f t="shared" si="28"/>
        <v>1.1399999999999999</v>
      </c>
      <c r="O71" s="16">
        <f t="shared" si="28"/>
        <v>1.47</v>
      </c>
      <c r="P71" s="16">
        <f t="shared" si="28"/>
        <v>1.51</v>
      </c>
      <c r="Q71" s="16">
        <f t="shared" si="28"/>
        <v>1.51</v>
      </c>
      <c r="R71" s="16">
        <f t="shared" si="28"/>
        <v>1.5699999999999998</v>
      </c>
      <c r="S71" s="16">
        <f t="shared" si="28"/>
        <v>1.58</v>
      </c>
      <c r="T71" s="16">
        <f t="shared" si="28"/>
        <v>1.5500000000000003</v>
      </c>
      <c r="U71" s="16">
        <f t="shared" si="28"/>
        <v>1.54</v>
      </c>
      <c r="V71" s="16">
        <f t="shared" si="28"/>
        <v>1.47</v>
      </c>
      <c r="W71" s="16">
        <f t="shared" si="28"/>
        <v>1.44</v>
      </c>
      <c r="X71" s="16">
        <f t="shared" si="28"/>
        <v>1.5</v>
      </c>
      <c r="Y71" s="16">
        <f t="shared" si="28"/>
        <v>1.6799999999999997</v>
      </c>
      <c r="Z71" s="16">
        <f t="shared" si="28"/>
        <v>1.54</v>
      </c>
      <c r="AA71" s="16">
        <f t="shared" si="28"/>
        <v>1.4</v>
      </c>
      <c r="AB71" s="16">
        <f t="shared" si="28"/>
        <v>1.26</v>
      </c>
      <c r="AC71" s="16">
        <f t="shared" si="28"/>
        <v>1.1299999999999999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9">COUNTIF(F73:AC73,$AF$11)</f>
        <v>0</v>
      </c>
      <c r="AG73" s="10">
        <f t="shared" ref="AG73:AG81" si="30">COUNTIF(G73:AC73,$AG$11)</f>
        <v>0</v>
      </c>
      <c r="AH73" s="10">
        <f t="shared" ref="AH73:AH81" si="31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9"/>
        <v>0</v>
      </c>
      <c r="AG74" s="10">
        <f t="shared" si="30"/>
        <v>0</v>
      </c>
      <c r="AH74" s="10">
        <f t="shared" si="31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1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9"/>
        <v>0</v>
      </c>
      <c r="AG76" s="10">
        <f t="shared" si="30"/>
        <v>0</v>
      </c>
      <c r="AH76" s="10">
        <f t="shared" si="31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9"/>
        <v>0</v>
      </c>
      <c r="AG77" s="10">
        <f t="shared" si="30"/>
        <v>0</v>
      </c>
      <c r="AH77" s="10">
        <f t="shared" si="31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9"/>
        <v>0</v>
      </c>
      <c r="AG78" s="10">
        <f t="shared" si="30"/>
        <v>0</v>
      </c>
      <c r="AH78" s="10">
        <f t="shared" si="31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9"/>
        <v>0</v>
      </c>
      <c r="AG79" s="10">
        <f t="shared" si="30"/>
        <v>0</v>
      </c>
      <c r="AH79" s="10">
        <f t="shared" si="31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9"/>
        <v>0</v>
      </c>
      <c r="AG80" s="10">
        <f t="shared" si="30"/>
        <v>0</v>
      </c>
      <c r="AH80" s="10">
        <f t="shared" si="31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9"/>
        <v>0</v>
      </c>
      <c r="AG81" s="10">
        <f t="shared" si="30"/>
        <v>0</v>
      </c>
      <c r="AH81" s="10">
        <f t="shared" si="31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 t="s">
        <v>4</v>
      </c>
      <c r="Y84" s="273" t="s">
        <v>4</v>
      </c>
      <c r="Z84" s="273" t="s">
        <v>4</v>
      </c>
      <c r="AA84" s="273" t="s">
        <v>4</v>
      </c>
      <c r="AB84" s="273" t="s">
        <v>4</v>
      </c>
      <c r="AC84" s="273" t="s">
        <v>4</v>
      </c>
      <c r="AD84" s="27"/>
      <c r="AE84" s="27"/>
      <c r="AF84" s="10">
        <f>COUNTIF(F84:AC84,$AF$11)</f>
        <v>6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2">SUM(C84:C85)</f>
        <v>2</v>
      </c>
      <c r="D86" s="16">
        <f t="shared" si="32"/>
        <v>0</v>
      </c>
      <c r="E86" s="16">
        <f t="shared" si="32"/>
        <v>0</v>
      </c>
      <c r="F86" s="16">
        <f t="shared" si="32"/>
        <v>0.8</v>
      </c>
      <c r="G86" s="16">
        <f t="shared" si="32"/>
        <v>0.76</v>
      </c>
      <c r="H86" s="16">
        <f t="shared" si="32"/>
        <v>0.73</v>
      </c>
      <c r="I86" s="16">
        <f t="shared" si="32"/>
        <v>0.71</v>
      </c>
      <c r="J86" s="16">
        <f t="shared" si="32"/>
        <v>0</v>
      </c>
      <c r="K86" s="16">
        <f t="shared" si="32"/>
        <v>0.7</v>
      </c>
      <c r="L86" s="16">
        <f t="shared" si="32"/>
        <v>0.83</v>
      </c>
      <c r="M86" s="16">
        <f t="shared" si="32"/>
        <v>0</v>
      </c>
      <c r="N86" s="16">
        <f t="shared" si="32"/>
        <v>0.78</v>
      </c>
      <c r="O86" s="16">
        <f t="shared" si="32"/>
        <v>0.85</v>
      </c>
      <c r="P86" s="16">
        <f t="shared" si="32"/>
        <v>0.89</v>
      </c>
      <c r="Q86" s="16">
        <f t="shared" si="32"/>
        <v>0.91</v>
      </c>
      <c r="R86" s="16">
        <f t="shared" si="32"/>
        <v>0.93</v>
      </c>
      <c r="S86" s="16">
        <f t="shared" si="32"/>
        <v>0.91</v>
      </c>
      <c r="T86" s="16">
        <f t="shared" si="32"/>
        <v>0.94</v>
      </c>
      <c r="U86" s="16">
        <f t="shared" si="32"/>
        <v>0.92</v>
      </c>
      <c r="V86" s="16">
        <f t="shared" si="32"/>
        <v>0.94</v>
      </c>
      <c r="W86" s="16">
        <f t="shared" si="32"/>
        <v>0.93</v>
      </c>
      <c r="X86" s="16">
        <f t="shared" si="32"/>
        <v>0.94</v>
      </c>
      <c r="Y86" s="16">
        <f t="shared" si="32"/>
        <v>1.02</v>
      </c>
      <c r="Z86" s="16">
        <f t="shared" si="32"/>
        <v>1</v>
      </c>
      <c r="AA86" s="16">
        <f t="shared" si="32"/>
        <v>0.93</v>
      </c>
      <c r="AB86" s="16">
        <f t="shared" si="32"/>
        <v>0.92</v>
      </c>
      <c r="AC86" s="16">
        <f t="shared" si="32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3">SUM(F13:F16,F19:F32,F35:F37,F40,F43:F46,F49,F55,F56,F58,F60,F61,F62,F63,F64,F65,F68:F70,F84:F85,F57)</f>
        <v>42.54</v>
      </c>
      <c r="G89" s="23">
        <f t="shared" si="33"/>
        <v>40.908999999999999</v>
      </c>
      <c r="H89" s="23">
        <f t="shared" si="33"/>
        <v>39.061999999999998</v>
      </c>
      <c r="I89" s="23">
        <f t="shared" si="33"/>
        <v>37.976999999999997</v>
      </c>
      <c r="J89" s="23">
        <f t="shared" si="33"/>
        <v>37.829999999999991</v>
      </c>
      <c r="K89" s="23">
        <f t="shared" si="33"/>
        <v>40.100000000000009</v>
      </c>
      <c r="L89" s="23">
        <f t="shared" si="33"/>
        <v>43.718999999999994</v>
      </c>
      <c r="M89" s="23">
        <f t="shared" si="33"/>
        <v>41.725999999999992</v>
      </c>
      <c r="N89" s="23">
        <f t="shared" si="33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4">SUM(P13:P16,P19:P32,P35:P37,P40,P43:P46,P49,P55,P56,P58,P60,P61,P62,P63,P64,P65,P68:P70,P84:P85,P57)</f>
        <v>64.599000000000018</v>
      </c>
      <c r="Q89" s="23">
        <f t="shared" si="34"/>
        <v>66.099999999999994</v>
      </c>
      <c r="R89" s="23">
        <f t="shared" si="34"/>
        <v>62.765000000000015</v>
      </c>
      <c r="S89" s="23">
        <f t="shared" si="34"/>
        <v>62.832999999999998</v>
      </c>
      <c r="T89" s="23">
        <f t="shared" si="34"/>
        <v>62.295000000000016</v>
      </c>
      <c r="U89" s="23">
        <f t="shared" si="34"/>
        <v>63.388000000000019</v>
      </c>
      <c r="V89" s="23">
        <f t="shared" si="34"/>
        <v>61.204000000000001</v>
      </c>
      <c r="W89" s="23">
        <f t="shared" si="34"/>
        <v>58.832000000000015</v>
      </c>
      <c r="X89" s="23">
        <f t="shared" si="34"/>
        <v>54.607999999999997</v>
      </c>
      <c r="Y89" s="23">
        <f t="shared" si="34"/>
        <v>54.302000000000014</v>
      </c>
      <c r="Z89" s="23">
        <f t="shared" si="34"/>
        <v>55.090999999999994</v>
      </c>
      <c r="AA89" s="23">
        <f t="shared" si="34"/>
        <v>53.738999999999997</v>
      </c>
      <c r="AB89" s="23">
        <f t="shared" si="34"/>
        <v>48.614500000000007</v>
      </c>
      <c r="AC89" s="23">
        <f t="shared" si="34"/>
        <v>44.399000000000001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5">F17</f>
        <v>13.2</v>
      </c>
      <c r="G97" s="58">
        <f t="shared" si="35"/>
        <v>6.3</v>
      </c>
      <c r="H97" s="58">
        <f t="shared" si="35"/>
        <v>6.5</v>
      </c>
      <c r="I97" s="58">
        <f t="shared" si="35"/>
        <v>6.5</v>
      </c>
      <c r="J97" s="58">
        <f t="shared" si="35"/>
        <v>11.7</v>
      </c>
      <c r="K97" s="58">
        <f t="shared" si="35"/>
        <v>13.6</v>
      </c>
      <c r="L97" s="58">
        <f t="shared" si="35"/>
        <v>13.4</v>
      </c>
      <c r="M97" s="58">
        <f t="shared" si="35"/>
        <v>13.4</v>
      </c>
      <c r="N97" s="58">
        <f t="shared" si="35"/>
        <v>13.2</v>
      </c>
      <c r="O97" s="58">
        <f t="shared" si="35"/>
        <v>13.6</v>
      </c>
      <c r="P97" s="58">
        <f t="shared" si="35"/>
        <v>13.4</v>
      </c>
      <c r="Q97" s="58">
        <f t="shared" si="35"/>
        <v>13.4</v>
      </c>
      <c r="R97" s="58">
        <f t="shared" si="35"/>
        <v>13.2</v>
      </c>
      <c r="S97" s="58">
        <f t="shared" si="35"/>
        <v>7</v>
      </c>
      <c r="T97" s="58">
        <f t="shared" si="35"/>
        <v>13.4</v>
      </c>
      <c r="U97" s="58">
        <f t="shared" si="35"/>
        <v>13.4</v>
      </c>
      <c r="V97" s="58">
        <f t="shared" si="35"/>
        <v>13.4</v>
      </c>
      <c r="W97" s="58">
        <f t="shared" si="35"/>
        <v>13.2</v>
      </c>
      <c r="X97" s="58">
        <f t="shared" si="35"/>
        <v>13.4</v>
      </c>
      <c r="Y97" s="58">
        <f t="shared" si="35"/>
        <v>12.8</v>
      </c>
      <c r="Z97" s="58">
        <f t="shared" si="35"/>
        <v>13.4</v>
      </c>
      <c r="AA97" s="58">
        <f t="shared" si="35"/>
        <v>13.2</v>
      </c>
      <c r="AB97" s="58">
        <f t="shared" si="35"/>
        <v>13.2</v>
      </c>
      <c r="AC97" s="58">
        <f t="shared" si="35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>
        <v>0.66500000000000004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6">F33</f>
        <v>3.9</v>
      </c>
      <c r="G99" s="58">
        <f t="shared" si="36"/>
        <v>7.9189999999999987</v>
      </c>
      <c r="H99" s="58">
        <f t="shared" si="36"/>
        <v>5.4820000000000002</v>
      </c>
      <c r="I99" s="58">
        <f t="shared" si="36"/>
        <v>4.4269999999999996</v>
      </c>
      <c r="J99" s="58">
        <f t="shared" si="36"/>
        <v>0</v>
      </c>
      <c r="K99" s="58">
        <f t="shared" si="36"/>
        <v>0</v>
      </c>
      <c r="L99" s="58">
        <f t="shared" si="36"/>
        <v>2.9390000000000001</v>
      </c>
      <c r="M99" s="58">
        <f t="shared" si="36"/>
        <v>1.9359999999999999</v>
      </c>
      <c r="N99" s="58">
        <f t="shared" si="36"/>
        <v>6.9019999999999992</v>
      </c>
      <c r="O99" s="58">
        <f t="shared" si="36"/>
        <v>12.831</v>
      </c>
      <c r="P99" s="58">
        <f t="shared" si="36"/>
        <v>12.859</v>
      </c>
      <c r="Q99" s="58">
        <f t="shared" si="36"/>
        <v>12.83</v>
      </c>
      <c r="R99" s="58">
        <f t="shared" si="36"/>
        <v>12.845000000000001</v>
      </c>
      <c r="S99" s="58">
        <f t="shared" si="36"/>
        <v>12.823</v>
      </c>
      <c r="T99" s="58">
        <f t="shared" si="36"/>
        <v>12.825000000000001</v>
      </c>
      <c r="U99" s="58">
        <f t="shared" si="36"/>
        <v>12.827999999999998</v>
      </c>
      <c r="V99" s="58">
        <f t="shared" si="36"/>
        <v>12.853999999999999</v>
      </c>
      <c r="W99" s="58">
        <f t="shared" si="36"/>
        <v>12.851999999999997</v>
      </c>
      <c r="X99" s="58">
        <f t="shared" si="36"/>
        <v>10.827999999999999</v>
      </c>
      <c r="Y99" s="58">
        <f t="shared" si="36"/>
        <v>10.821999999999996</v>
      </c>
      <c r="Z99" s="58">
        <f t="shared" si="36"/>
        <v>9.9009999999999998</v>
      </c>
      <c r="AA99" s="58">
        <f t="shared" si="36"/>
        <v>9.9090000000000007</v>
      </c>
      <c r="AB99" s="58">
        <f t="shared" si="36"/>
        <v>7.9444999999999997</v>
      </c>
      <c r="AC99" s="58">
        <f t="shared" si="36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7">F47</f>
        <v>9.4</v>
      </c>
      <c r="G101" s="59">
        <f t="shared" si="37"/>
        <v>10.8</v>
      </c>
      <c r="H101" s="59">
        <f t="shared" si="37"/>
        <v>11.2</v>
      </c>
      <c r="I101" s="59">
        <f t="shared" si="37"/>
        <v>11.2</v>
      </c>
      <c r="J101" s="59">
        <f t="shared" si="37"/>
        <v>11</v>
      </c>
      <c r="K101" s="59">
        <f t="shared" si="37"/>
        <v>10.5</v>
      </c>
      <c r="L101" s="59">
        <f t="shared" si="37"/>
        <v>11</v>
      </c>
      <c r="M101" s="59">
        <f t="shared" si="37"/>
        <v>10.9</v>
      </c>
      <c r="N101" s="59">
        <f t="shared" si="37"/>
        <v>11.3</v>
      </c>
      <c r="O101" s="59">
        <f t="shared" si="37"/>
        <v>13.7</v>
      </c>
      <c r="P101" s="59">
        <f t="shared" si="37"/>
        <v>16.5</v>
      </c>
      <c r="Q101" s="59">
        <f t="shared" si="37"/>
        <v>18</v>
      </c>
      <c r="R101" s="59">
        <f t="shared" si="37"/>
        <v>16.5</v>
      </c>
      <c r="S101" s="59">
        <f t="shared" si="37"/>
        <v>15.5</v>
      </c>
      <c r="T101" s="59">
        <f t="shared" si="37"/>
        <v>15</v>
      </c>
      <c r="U101" s="59">
        <f t="shared" si="37"/>
        <v>17</v>
      </c>
      <c r="V101" s="59">
        <f t="shared" si="37"/>
        <v>15.5</v>
      </c>
      <c r="W101" s="59">
        <f t="shared" si="37"/>
        <v>15.5</v>
      </c>
      <c r="X101" s="59">
        <f t="shared" si="37"/>
        <v>13.7</v>
      </c>
      <c r="Y101" s="59">
        <f t="shared" si="37"/>
        <v>13.7</v>
      </c>
      <c r="Z101" s="59">
        <f t="shared" si="37"/>
        <v>15</v>
      </c>
      <c r="AA101" s="59">
        <f t="shared" si="37"/>
        <v>14</v>
      </c>
      <c r="AB101" s="59">
        <f t="shared" si="37"/>
        <v>11</v>
      </c>
      <c r="AC101" s="59">
        <f t="shared" si="37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>
        <v>0.17199999999999999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>
        <v>0.16739999999999999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8">F50</f>
        <v>14.26</v>
      </c>
      <c r="G104" s="59">
        <f t="shared" si="38"/>
        <v>14.23</v>
      </c>
      <c r="H104" s="59">
        <f t="shared" si="38"/>
        <v>14.28</v>
      </c>
      <c r="I104" s="59">
        <f t="shared" si="38"/>
        <v>14.29</v>
      </c>
      <c r="J104" s="59">
        <f t="shared" si="38"/>
        <v>14.28</v>
      </c>
      <c r="K104" s="59">
        <f t="shared" si="38"/>
        <v>14.3</v>
      </c>
      <c r="L104" s="59">
        <f t="shared" si="38"/>
        <v>14.3</v>
      </c>
      <c r="M104" s="59">
        <f t="shared" si="38"/>
        <v>14.25</v>
      </c>
      <c r="N104" s="59">
        <f t="shared" si="38"/>
        <v>14.25</v>
      </c>
      <c r="O104" s="59">
        <f t="shared" si="38"/>
        <v>14.23</v>
      </c>
      <c r="P104" s="59">
        <f t="shared" si="38"/>
        <v>14.24</v>
      </c>
      <c r="Q104" s="59">
        <f t="shared" si="38"/>
        <v>14.25</v>
      </c>
      <c r="R104" s="59">
        <f t="shared" si="38"/>
        <v>14.22</v>
      </c>
      <c r="S104" s="59">
        <f t="shared" si="38"/>
        <v>14.22</v>
      </c>
      <c r="T104" s="59">
        <f t="shared" si="38"/>
        <v>14.18</v>
      </c>
      <c r="U104" s="59">
        <f t="shared" si="38"/>
        <v>14.2</v>
      </c>
      <c r="V104" s="59">
        <f t="shared" si="38"/>
        <v>14.24</v>
      </c>
      <c r="W104" s="59">
        <f t="shared" si="38"/>
        <v>14.21</v>
      </c>
      <c r="X104" s="59">
        <f t="shared" si="38"/>
        <v>14.24</v>
      </c>
      <c r="Y104" s="59">
        <f t="shared" si="38"/>
        <v>14.28</v>
      </c>
      <c r="Z104" s="59">
        <f t="shared" si="38"/>
        <v>14.25</v>
      </c>
      <c r="AA104" s="59">
        <f t="shared" si="38"/>
        <v>14.3</v>
      </c>
      <c r="AB104" s="59">
        <f t="shared" si="38"/>
        <v>14.29</v>
      </c>
      <c r="AC104" s="59">
        <f t="shared" si="38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9">G66</f>
        <v>0</v>
      </c>
      <c r="H106" s="58">
        <f t="shared" si="39"/>
        <v>0</v>
      </c>
      <c r="I106" s="58">
        <f t="shared" si="39"/>
        <v>0</v>
      </c>
      <c r="J106" s="58">
        <f t="shared" si="39"/>
        <v>0</v>
      </c>
      <c r="K106" s="58">
        <f t="shared" si="39"/>
        <v>0</v>
      </c>
      <c r="L106" s="58">
        <f t="shared" si="39"/>
        <v>0</v>
      </c>
      <c r="M106" s="58">
        <f t="shared" si="39"/>
        <v>0</v>
      </c>
      <c r="N106" s="58">
        <f t="shared" si="39"/>
        <v>0</v>
      </c>
      <c r="O106" s="58">
        <f t="shared" si="39"/>
        <v>2.8</v>
      </c>
      <c r="P106" s="58">
        <f t="shared" si="39"/>
        <v>5.2</v>
      </c>
      <c r="Q106" s="58">
        <f t="shared" si="39"/>
        <v>5.2</v>
      </c>
      <c r="R106" s="58">
        <f t="shared" si="39"/>
        <v>3.5</v>
      </c>
      <c r="S106" s="58">
        <f t="shared" si="39"/>
        <v>4.4000000000000004</v>
      </c>
      <c r="T106" s="58">
        <f t="shared" si="39"/>
        <v>4.4000000000000004</v>
      </c>
      <c r="U106" s="58">
        <f t="shared" si="39"/>
        <v>3.5</v>
      </c>
      <c r="V106" s="58">
        <f t="shared" si="39"/>
        <v>2.8</v>
      </c>
      <c r="W106" s="58">
        <f t="shared" si="39"/>
        <v>0.7</v>
      </c>
      <c r="X106" s="58">
        <f t="shared" si="39"/>
        <v>0</v>
      </c>
      <c r="Y106" s="58">
        <f t="shared" si="39"/>
        <v>0</v>
      </c>
      <c r="Z106" s="58">
        <f t="shared" si="39"/>
        <v>0</v>
      </c>
      <c r="AA106" s="58">
        <f t="shared" si="39"/>
        <v>0</v>
      </c>
      <c r="AB106" s="58">
        <f t="shared" si="39"/>
        <v>0</v>
      </c>
      <c r="AC106" s="58">
        <f t="shared" si="3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40">G71</f>
        <v>0.9</v>
      </c>
      <c r="H107" s="58">
        <f t="shared" si="40"/>
        <v>0.87</v>
      </c>
      <c r="I107" s="58">
        <f t="shared" si="40"/>
        <v>0.85</v>
      </c>
      <c r="J107" s="58">
        <f t="shared" si="40"/>
        <v>0.85</v>
      </c>
      <c r="K107" s="58">
        <f t="shared" si="40"/>
        <v>1</v>
      </c>
      <c r="L107" s="58">
        <f t="shared" si="40"/>
        <v>1.25</v>
      </c>
      <c r="M107" s="58">
        <f t="shared" si="40"/>
        <v>1.24</v>
      </c>
      <c r="N107" s="58">
        <f t="shared" si="40"/>
        <v>1.1399999999999999</v>
      </c>
      <c r="O107" s="58">
        <f t="shared" si="40"/>
        <v>1.47</v>
      </c>
      <c r="P107" s="58">
        <f t="shared" si="40"/>
        <v>1.51</v>
      </c>
      <c r="Q107" s="58">
        <f t="shared" si="40"/>
        <v>1.51</v>
      </c>
      <c r="R107" s="58">
        <f t="shared" si="40"/>
        <v>1.5699999999999998</v>
      </c>
      <c r="S107" s="58">
        <f t="shared" si="40"/>
        <v>1.58</v>
      </c>
      <c r="T107" s="58">
        <f t="shared" si="40"/>
        <v>1.5500000000000003</v>
      </c>
      <c r="U107" s="58">
        <f t="shared" si="40"/>
        <v>1.54</v>
      </c>
      <c r="V107" s="58">
        <f t="shared" si="40"/>
        <v>1.47</v>
      </c>
      <c r="W107" s="58">
        <f t="shared" si="40"/>
        <v>1.44</v>
      </c>
      <c r="X107" s="58">
        <f t="shared" si="40"/>
        <v>1.5</v>
      </c>
      <c r="Y107" s="58">
        <f t="shared" si="40"/>
        <v>1.6799999999999997</v>
      </c>
      <c r="Z107" s="58">
        <f t="shared" si="40"/>
        <v>1.54</v>
      </c>
      <c r="AA107" s="58">
        <f t="shared" si="40"/>
        <v>1.4</v>
      </c>
      <c r="AB107" s="58">
        <f t="shared" si="40"/>
        <v>1.26</v>
      </c>
      <c r="AC107" s="58">
        <f t="shared" si="40"/>
        <v>1.1299999999999999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1">G86</f>
        <v>0.76</v>
      </c>
      <c r="H109" s="58">
        <f t="shared" si="41"/>
        <v>0.73</v>
      </c>
      <c r="I109" s="58">
        <f t="shared" si="41"/>
        <v>0.71</v>
      </c>
      <c r="J109" s="58">
        <f t="shared" si="41"/>
        <v>0</v>
      </c>
      <c r="K109" s="58">
        <f t="shared" si="41"/>
        <v>0.7</v>
      </c>
      <c r="L109" s="58">
        <f t="shared" si="41"/>
        <v>0.83</v>
      </c>
      <c r="M109" s="58">
        <f t="shared" si="41"/>
        <v>0</v>
      </c>
      <c r="N109" s="58">
        <f t="shared" si="41"/>
        <v>0.78</v>
      </c>
      <c r="O109" s="58">
        <f t="shared" si="41"/>
        <v>0.85</v>
      </c>
      <c r="P109" s="58">
        <f t="shared" si="41"/>
        <v>0.89</v>
      </c>
      <c r="Q109" s="58">
        <f t="shared" si="41"/>
        <v>0.91</v>
      </c>
      <c r="R109" s="58">
        <f t="shared" si="41"/>
        <v>0.93</v>
      </c>
      <c r="S109" s="58">
        <f t="shared" si="41"/>
        <v>0.91</v>
      </c>
      <c r="T109" s="58">
        <f t="shared" si="41"/>
        <v>0.94</v>
      </c>
      <c r="U109" s="58">
        <f t="shared" si="41"/>
        <v>0.92</v>
      </c>
      <c r="V109" s="58">
        <f t="shared" si="41"/>
        <v>0.94</v>
      </c>
      <c r="W109" s="58">
        <f t="shared" si="41"/>
        <v>0.93</v>
      </c>
      <c r="X109" s="58">
        <f t="shared" si="41"/>
        <v>0.94</v>
      </c>
      <c r="Y109" s="58">
        <f t="shared" si="41"/>
        <v>1.02</v>
      </c>
      <c r="Z109" s="58">
        <f t="shared" si="41"/>
        <v>1</v>
      </c>
      <c r="AA109" s="58">
        <f t="shared" si="41"/>
        <v>0.93</v>
      </c>
      <c r="AB109" s="58">
        <f t="shared" si="41"/>
        <v>0.92</v>
      </c>
      <c r="AC109" s="58">
        <f t="shared" si="41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2">SUM(F13:F16,F19:F32,F43:F46,F49,F68:F70,F84:F85,F52,F53,F54,F55,F56,F57,F58,F59,F60,F61,F62,F63,F64,F65)</f>
        <v>42.54</v>
      </c>
      <c r="G111" s="55">
        <f t="shared" si="42"/>
        <v>40.908999999999999</v>
      </c>
      <c r="H111" s="55">
        <f t="shared" si="42"/>
        <v>39.061999999999998</v>
      </c>
      <c r="I111" s="55">
        <f t="shared" si="42"/>
        <v>37.976999999999997</v>
      </c>
      <c r="J111" s="55">
        <f t="shared" si="42"/>
        <v>37.829999999999991</v>
      </c>
      <c r="K111" s="55">
        <f t="shared" si="42"/>
        <v>40.100000000000009</v>
      </c>
      <c r="L111" s="55">
        <f t="shared" si="42"/>
        <v>43.718999999999994</v>
      </c>
      <c r="M111" s="55">
        <f t="shared" si="42"/>
        <v>41.725999999999992</v>
      </c>
      <c r="N111" s="55">
        <f t="shared" si="42"/>
        <v>47.572000000000003</v>
      </c>
      <c r="O111" s="55">
        <f t="shared" si="42"/>
        <v>59.481000000000016</v>
      </c>
      <c r="P111" s="55">
        <f t="shared" si="42"/>
        <v>64.599000000000018</v>
      </c>
      <c r="Q111" s="55">
        <f t="shared" si="42"/>
        <v>66.099999999999994</v>
      </c>
      <c r="R111" s="55">
        <f t="shared" si="42"/>
        <v>62.765000000000015</v>
      </c>
      <c r="S111" s="55">
        <f t="shared" si="42"/>
        <v>62.832999999999998</v>
      </c>
      <c r="T111" s="55">
        <f t="shared" si="42"/>
        <v>62.295000000000016</v>
      </c>
      <c r="U111" s="55">
        <f t="shared" si="42"/>
        <v>63.388000000000019</v>
      </c>
      <c r="V111" s="55">
        <f t="shared" si="42"/>
        <v>61.204000000000001</v>
      </c>
      <c r="W111" s="55">
        <f t="shared" si="42"/>
        <v>58.832000000000015</v>
      </c>
      <c r="X111" s="55">
        <f t="shared" si="42"/>
        <v>54.607999999999997</v>
      </c>
      <c r="Y111" s="55">
        <f t="shared" si="42"/>
        <v>54.302000000000014</v>
      </c>
      <c r="Z111" s="55">
        <f t="shared" si="42"/>
        <v>55.090999999999994</v>
      </c>
      <c r="AA111" s="55">
        <f t="shared" si="42"/>
        <v>53.738999999999997</v>
      </c>
      <c r="AB111" s="55">
        <f t="shared" si="42"/>
        <v>48.614500000000007</v>
      </c>
      <c r="AC111" s="55">
        <f t="shared" si="42"/>
        <v>44.399000000000001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3">SUM(G112:G115)</f>
        <v>0</v>
      </c>
      <c r="H116" s="55">
        <f t="shared" si="43"/>
        <v>0</v>
      </c>
      <c r="I116" s="55">
        <f t="shared" si="43"/>
        <v>0</v>
      </c>
      <c r="J116" s="55">
        <f t="shared" si="43"/>
        <v>0</v>
      </c>
      <c r="K116" s="55">
        <f t="shared" si="43"/>
        <v>0</v>
      </c>
      <c r="L116" s="55">
        <f t="shared" si="43"/>
        <v>0</v>
      </c>
      <c r="M116" s="55">
        <f t="shared" si="43"/>
        <v>0.83</v>
      </c>
      <c r="N116" s="55">
        <f t="shared" si="43"/>
        <v>0</v>
      </c>
      <c r="O116" s="55">
        <f t="shared" si="43"/>
        <v>0</v>
      </c>
      <c r="P116" s="55">
        <f t="shared" si="43"/>
        <v>0</v>
      </c>
      <c r="Q116" s="55">
        <f t="shared" si="43"/>
        <v>0</v>
      </c>
      <c r="R116" s="55">
        <f t="shared" si="43"/>
        <v>0</v>
      </c>
      <c r="S116" s="55">
        <f t="shared" si="43"/>
        <v>0</v>
      </c>
      <c r="T116" s="55">
        <f t="shared" si="43"/>
        <v>0</v>
      </c>
      <c r="U116" s="55">
        <f t="shared" si="43"/>
        <v>0</v>
      </c>
      <c r="V116" s="55">
        <f t="shared" si="43"/>
        <v>0</v>
      </c>
      <c r="W116" s="55">
        <f t="shared" si="43"/>
        <v>0</v>
      </c>
      <c r="X116" s="55">
        <f t="shared" si="43"/>
        <v>6.35</v>
      </c>
      <c r="Y116" s="55">
        <f t="shared" si="43"/>
        <v>6.35</v>
      </c>
      <c r="Z116" s="55">
        <f t="shared" si="43"/>
        <v>0</v>
      </c>
      <c r="AA116" s="55">
        <f t="shared" si="43"/>
        <v>0</v>
      </c>
      <c r="AB116" s="55">
        <f t="shared" si="43"/>
        <v>0</v>
      </c>
      <c r="AC116" s="55">
        <f t="shared" si="4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4">SUM(G111,G116)</f>
        <v>40.908999999999999</v>
      </c>
      <c r="H117" s="56">
        <f t="shared" si="44"/>
        <v>39.061999999999998</v>
      </c>
      <c r="I117" s="56">
        <f t="shared" si="44"/>
        <v>37.976999999999997</v>
      </c>
      <c r="J117" s="56">
        <f t="shared" si="44"/>
        <v>37.829999999999991</v>
      </c>
      <c r="K117" s="56">
        <f t="shared" si="44"/>
        <v>40.100000000000009</v>
      </c>
      <c r="L117" s="56">
        <f t="shared" si="44"/>
        <v>43.718999999999994</v>
      </c>
      <c r="M117" s="56">
        <f t="shared" si="44"/>
        <v>42.55599999999999</v>
      </c>
      <c r="N117" s="56">
        <f t="shared" si="44"/>
        <v>47.572000000000003</v>
      </c>
      <c r="O117" s="56">
        <f t="shared" si="44"/>
        <v>59.481000000000016</v>
      </c>
      <c r="P117" s="56">
        <f t="shared" si="44"/>
        <v>64.599000000000018</v>
      </c>
      <c r="Q117" s="56">
        <f t="shared" si="44"/>
        <v>66.099999999999994</v>
      </c>
      <c r="R117" s="56">
        <f t="shared" si="44"/>
        <v>62.765000000000015</v>
      </c>
      <c r="S117" s="56">
        <f t="shared" si="44"/>
        <v>62.832999999999998</v>
      </c>
      <c r="T117" s="56">
        <f t="shared" si="44"/>
        <v>62.295000000000016</v>
      </c>
      <c r="U117" s="56">
        <f t="shared" si="44"/>
        <v>63.388000000000019</v>
      </c>
      <c r="V117" s="56">
        <f t="shared" si="44"/>
        <v>61.204000000000001</v>
      </c>
      <c r="W117" s="56">
        <f t="shared" si="44"/>
        <v>58.832000000000015</v>
      </c>
      <c r="X117" s="56">
        <f t="shared" si="44"/>
        <v>60.957999999999998</v>
      </c>
      <c r="Y117" s="56">
        <f t="shared" si="44"/>
        <v>60.652000000000015</v>
      </c>
      <c r="Z117" s="56">
        <f t="shared" si="44"/>
        <v>55.090999999999994</v>
      </c>
      <c r="AA117" s="56">
        <f t="shared" si="44"/>
        <v>53.738999999999997</v>
      </c>
      <c r="AB117" s="56">
        <f t="shared" si="44"/>
        <v>48.614500000000007</v>
      </c>
      <c r="AC117" s="56">
        <f t="shared" si="44"/>
        <v>44.399000000000001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 t="s">
        <v>95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5">(7.2*(4-COUNTIF(H13:H16,"=CMS")-COUNTIF(H13:H16,"=PMS")))</f>
        <v>7.2</v>
      </c>
      <c r="I127" s="516">
        <f t="shared" si="45"/>
        <v>7.2</v>
      </c>
      <c r="J127" s="516">
        <f t="shared" si="45"/>
        <v>14.4</v>
      </c>
      <c r="K127" s="516">
        <f t="shared" si="45"/>
        <v>14.4</v>
      </c>
      <c r="L127" s="516">
        <f t="shared" si="45"/>
        <v>14.4</v>
      </c>
      <c r="M127" s="516">
        <f t="shared" ref="M127:O127" si="46">(7.2*(4-COUNTIF(M13:M16,"=CMS")-COUNTIF(M13:M16,"=PMS")))</f>
        <v>14.4</v>
      </c>
      <c r="N127" s="516">
        <f t="shared" si="46"/>
        <v>14.4</v>
      </c>
      <c r="O127" s="516">
        <f t="shared" si="46"/>
        <v>14.4</v>
      </c>
      <c r="P127" s="516">
        <f t="shared" ref="P127:T127" si="47">(7.2*(4-COUNTIF(P13:P16,"=CMS")-COUNTIF(P13:P16,"=PMS")))</f>
        <v>14.4</v>
      </c>
      <c r="Q127" s="516">
        <f t="shared" si="47"/>
        <v>14.4</v>
      </c>
      <c r="R127" s="516">
        <f t="shared" si="47"/>
        <v>14.4</v>
      </c>
      <c r="S127" s="516">
        <f t="shared" si="47"/>
        <v>14.4</v>
      </c>
      <c r="T127" s="516">
        <f t="shared" si="47"/>
        <v>14.4</v>
      </c>
      <c r="U127" s="516">
        <f t="shared" ref="U127:V127" si="48">(7.2*(4-COUNTIF(U13:U16,"=CMS")-COUNTIF(U13:U16,"=PMS")))</f>
        <v>14.4</v>
      </c>
      <c r="V127" s="516">
        <f t="shared" si="48"/>
        <v>14.4</v>
      </c>
      <c r="W127" s="516">
        <f t="shared" ref="W127:X127" si="49">(7.2*(4-COUNTIF(W13:W16,"=CMS")-COUNTIF(W13:W16,"=PMS")))</f>
        <v>14.4</v>
      </c>
      <c r="X127" s="516">
        <f t="shared" si="49"/>
        <v>14.4</v>
      </c>
      <c r="Y127" s="516">
        <f t="shared" ref="Y127:Z127" si="50">(7.2*(4-COUNTIF(Y13:Y16,"=CMS")-COUNTIF(Y13:Y16,"=PMS")))</f>
        <v>14.4</v>
      </c>
      <c r="Z127" s="516">
        <f t="shared" si="50"/>
        <v>14.4</v>
      </c>
      <c r="AA127" s="516">
        <f t="shared" ref="AA127:AB127" si="51">(7.2*(4-COUNTIF(AA13:AA16,"=CMS")-COUNTIF(AA13:AA16,"=PMS")))</f>
        <v>14.4</v>
      </c>
      <c r="AB127" s="516">
        <f t="shared" si="51"/>
        <v>14.4</v>
      </c>
      <c r="AC127" s="516">
        <f t="shared" ref="AC127" si="52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3">13-COUNTIF(F19:F32,"=CMS")-COUNTIF(F19:F32,"=PMS")+IF(COUNTIF(F14:F16,"=CMS")&gt;0,1,0)</f>
        <v>13</v>
      </c>
      <c r="G128" s="516">
        <f t="shared" ref="G128:L128" si="54">13-COUNTIF(G19:G32,"=CMS")-COUNTIF(G19:G32,"=PMS")+IF(COUNTIF(G14:G16,"=CMS")&gt;0,1,0)</f>
        <v>14</v>
      </c>
      <c r="H128" s="516">
        <f t="shared" si="54"/>
        <v>14</v>
      </c>
      <c r="I128" s="516">
        <f t="shared" si="54"/>
        <v>14</v>
      </c>
      <c r="J128" s="516">
        <f t="shared" si="54"/>
        <v>13</v>
      </c>
      <c r="K128" s="516">
        <f t="shared" si="54"/>
        <v>13</v>
      </c>
      <c r="L128" s="516">
        <f t="shared" si="54"/>
        <v>13</v>
      </c>
      <c r="M128" s="516">
        <f t="shared" ref="M128:O128" si="55">13-COUNTIF(M19:M32,"=CMS")-COUNTIF(M19:M32,"=PMS")+IF(COUNTIF(M14:M16,"=CMS")&gt;0,1,0)</f>
        <v>13</v>
      </c>
      <c r="N128" s="516">
        <f t="shared" si="55"/>
        <v>13</v>
      </c>
      <c r="O128" s="516">
        <f t="shared" si="55"/>
        <v>13</v>
      </c>
      <c r="P128" s="516">
        <f t="shared" ref="P128:T128" si="56">13-COUNTIF(P19:P32,"=CMS")-COUNTIF(P19:P32,"=PMS")+IF(COUNTIF(P14:P16,"=CMS")&gt;0,1,0)</f>
        <v>13</v>
      </c>
      <c r="Q128" s="516">
        <f t="shared" si="56"/>
        <v>13</v>
      </c>
      <c r="R128" s="516">
        <f t="shared" si="56"/>
        <v>13</v>
      </c>
      <c r="S128" s="516">
        <f t="shared" si="56"/>
        <v>13</v>
      </c>
      <c r="T128" s="516">
        <f t="shared" si="56"/>
        <v>13</v>
      </c>
      <c r="U128" s="516">
        <f t="shared" ref="U128:V128" si="57">13-COUNTIF(U19:U32,"=CMS")-COUNTIF(U19:U32,"=PMS")+IF(COUNTIF(U14:U16,"=CMS")&gt;0,1,0)</f>
        <v>13</v>
      </c>
      <c r="V128" s="516">
        <f t="shared" si="57"/>
        <v>13</v>
      </c>
      <c r="W128" s="516">
        <f t="shared" ref="W128:X128" si="58">13-COUNTIF(W19:W32,"=CMS")-COUNTIF(W19:W32,"=PMS")+IF(COUNTIF(W14:W16,"=CMS")&gt;0,1,0)</f>
        <v>13</v>
      </c>
      <c r="X128" s="516">
        <f t="shared" si="58"/>
        <v>13</v>
      </c>
      <c r="Y128" s="516">
        <f t="shared" ref="Y128:Z128" si="59">13-COUNTIF(Y19:Y32,"=CMS")-COUNTIF(Y19:Y32,"=PMS")+IF(COUNTIF(Y14:Y16,"=CMS")&gt;0,1,0)</f>
        <v>13</v>
      </c>
      <c r="Z128" s="516">
        <f t="shared" si="59"/>
        <v>13</v>
      </c>
      <c r="AA128" s="516">
        <f t="shared" ref="AA128:AB128" si="60">13-COUNTIF(AA19:AA32,"=CMS")-COUNTIF(AA19:AA32,"=PMS")+IF(COUNTIF(AA14:AA16,"=CMS")&gt;0,1,0)</f>
        <v>13</v>
      </c>
      <c r="AB128" s="516">
        <f t="shared" si="60"/>
        <v>13</v>
      </c>
      <c r="AC128" s="516">
        <f t="shared" ref="AC128" si="61">13-COUNTIF(AC19:AC32,"=CMS")-COUNTIF(AC19:AC32,"=PMS")+IF(COUNTIF(AC14:AC16,"=CMS")&gt;0,1,0)</f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62">4.5*(2-COUNTIF(F43:F44,"=CMS")-COUNTIF(F43:F44,"=PMS"))</f>
        <v>9</v>
      </c>
      <c r="G129" s="516">
        <f t="shared" ref="G129:L129" si="63">4.5*(2-COUNTIF(G43:G44,"=CMS")-COUNTIF(G43:G44,"=PMS"))</f>
        <v>9</v>
      </c>
      <c r="H129" s="516">
        <f t="shared" si="63"/>
        <v>9</v>
      </c>
      <c r="I129" s="516">
        <f t="shared" si="63"/>
        <v>9</v>
      </c>
      <c r="J129" s="516">
        <f t="shared" si="63"/>
        <v>9</v>
      </c>
      <c r="K129" s="516">
        <f t="shared" si="63"/>
        <v>9</v>
      </c>
      <c r="L129" s="516">
        <f t="shared" si="63"/>
        <v>9</v>
      </c>
      <c r="M129" s="516">
        <f t="shared" ref="M129:O129" si="64">4.5*(2-COUNTIF(M43:M44,"=CMS")-COUNTIF(M43:M44,"=PMS"))</f>
        <v>9</v>
      </c>
      <c r="N129" s="516">
        <f t="shared" si="64"/>
        <v>9</v>
      </c>
      <c r="O129" s="516">
        <f t="shared" si="64"/>
        <v>9</v>
      </c>
      <c r="P129" s="516">
        <f t="shared" ref="P129:T129" si="65">4.5*(2-COUNTIF(P43:P44,"=CMS")-COUNTIF(P43:P44,"=PMS"))</f>
        <v>9</v>
      </c>
      <c r="Q129" s="516">
        <f t="shared" si="65"/>
        <v>9</v>
      </c>
      <c r="R129" s="516">
        <f t="shared" si="65"/>
        <v>9</v>
      </c>
      <c r="S129" s="516">
        <f t="shared" si="65"/>
        <v>9</v>
      </c>
      <c r="T129" s="516">
        <f t="shared" si="65"/>
        <v>9</v>
      </c>
      <c r="U129" s="516">
        <f t="shared" ref="U129:V129" si="66">4.5*(2-COUNTIF(U43:U44,"=CMS")-COUNTIF(U43:U44,"=PMS"))</f>
        <v>9</v>
      </c>
      <c r="V129" s="516">
        <f t="shared" si="66"/>
        <v>9</v>
      </c>
      <c r="W129" s="516">
        <f t="shared" ref="W129:X129" si="67">4.5*(2-COUNTIF(W43:W44,"=CMS")-COUNTIF(W43:W44,"=PMS"))</f>
        <v>9</v>
      </c>
      <c r="X129" s="516">
        <f t="shared" si="67"/>
        <v>9</v>
      </c>
      <c r="Y129" s="516">
        <f t="shared" ref="Y129:Z129" si="68">4.5*(2-COUNTIF(Y43:Y44,"=CMS")-COUNTIF(Y43:Y44,"=PMS"))</f>
        <v>9</v>
      </c>
      <c r="Z129" s="516">
        <f t="shared" si="68"/>
        <v>9</v>
      </c>
      <c r="AA129" s="516">
        <f t="shared" ref="AA129:AB129" si="69">4.5*(2-COUNTIF(AA43:AA44,"=CMS")-COUNTIF(AA43:AA44,"=PMS"))</f>
        <v>9</v>
      </c>
      <c r="AB129" s="516">
        <f t="shared" si="69"/>
        <v>9</v>
      </c>
      <c r="AC129" s="516">
        <f t="shared" ref="AC129" si="70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71">8.8*(1-COUNTIF(F45,"=CMS")-COUNTIF(F45,"=PMS"))</f>
        <v>8.8000000000000007</v>
      </c>
      <c r="G130" s="516">
        <f t="shared" ref="G130:L130" si="72">8.8*(1-COUNTIF(G45,"=CMS")-COUNTIF(G45,"=PMS"))</f>
        <v>8.8000000000000007</v>
      </c>
      <c r="H130" s="516">
        <f t="shared" si="72"/>
        <v>8.8000000000000007</v>
      </c>
      <c r="I130" s="516">
        <f t="shared" si="72"/>
        <v>8.8000000000000007</v>
      </c>
      <c r="J130" s="516">
        <f t="shared" si="72"/>
        <v>8.8000000000000007</v>
      </c>
      <c r="K130" s="516">
        <f t="shared" si="72"/>
        <v>8.8000000000000007</v>
      </c>
      <c r="L130" s="516">
        <f t="shared" si="72"/>
        <v>8.8000000000000007</v>
      </c>
      <c r="M130" s="516">
        <f t="shared" ref="M130:O130" si="73">8.8*(1-COUNTIF(M45,"=CMS")-COUNTIF(M45,"=PMS"))</f>
        <v>8.8000000000000007</v>
      </c>
      <c r="N130" s="516">
        <f t="shared" si="73"/>
        <v>8.8000000000000007</v>
      </c>
      <c r="O130" s="516">
        <f t="shared" si="73"/>
        <v>8.8000000000000007</v>
      </c>
      <c r="P130" s="516">
        <f t="shared" ref="P130:T130" si="74">8.8*(1-COUNTIF(P45,"=CMS")-COUNTIF(P45,"=PMS"))</f>
        <v>8.8000000000000007</v>
      </c>
      <c r="Q130" s="516">
        <f t="shared" si="74"/>
        <v>8.8000000000000007</v>
      </c>
      <c r="R130" s="516">
        <f t="shared" si="74"/>
        <v>8.8000000000000007</v>
      </c>
      <c r="S130" s="516">
        <f t="shared" si="74"/>
        <v>8.8000000000000007</v>
      </c>
      <c r="T130" s="516">
        <f t="shared" si="74"/>
        <v>8.8000000000000007</v>
      </c>
      <c r="U130" s="516">
        <f t="shared" ref="U130:V130" si="75">8.8*(1-COUNTIF(U45,"=CMS")-COUNTIF(U45,"=PMS"))</f>
        <v>8.8000000000000007</v>
      </c>
      <c r="V130" s="516">
        <f t="shared" si="75"/>
        <v>8.8000000000000007</v>
      </c>
      <c r="W130" s="516">
        <f t="shared" ref="W130:X130" si="76">8.8*(1-COUNTIF(W45,"=CMS")-COUNTIF(W45,"=PMS"))</f>
        <v>8.8000000000000007</v>
      </c>
      <c r="X130" s="516">
        <f t="shared" si="76"/>
        <v>8.8000000000000007</v>
      </c>
      <c r="Y130" s="516">
        <f t="shared" ref="Y130:Z130" si="77">8.8*(1-COUNTIF(Y45,"=CMS")-COUNTIF(Y45,"=PMS"))</f>
        <v>8.8000000000000007</v>
      </c>
      <c r="Z130" s="516">
        <f t="shared" si="77"/>
        <v>8.8000000000000007</v>
      </c>
      <c r="AA130" s="516">
        <f t="shared" ref="AA130:AB130" si="78">8.8*(1-COUNTIF(AA45,"=CMS")-COUNTIF(AA45,"=PMS"))</f>
        <v>8.8000000000000007</v>
      </c>
      <c r="AB130" s="516">
        <f t="shared" si="78"/>
        <v>8.8000000000000007</v>
      </c>
      <c r="AC130" s="516">
        <f t="shared" ref="AC130" si="79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1"/>
        <v>8.8000000000000007</v>
      </c>
      <c r="G131" s="516">
        <f t="shared" ref="G131:L131" si="80">8.8*(1-COUNTIF(G46,"=CMS")-COUNTIF(G46,"=PMS"))</f>
        <v>8.8000000000000007</v>
      </c>
      <c r="H131" s="516">
        <f t="shared" si="80"/>
        <v>8.8000000000000007</v>
      </c>
      <c r="I131" s="516">
        <f t="shared" si="80"/>
        <v>8.8000000000000007</v>
      </c>
      <c r="J131" s="516">
        <f t="shared" si="80"/>
        <v>8.8000000000000007</v>
      </c>
      <c r="K131" s="516">
        <f t="shared" si="80"/>
        <v>8.8000000000000007</v>
      </c>
      <c r="L131" s="516">
        <f t="shared" si="80"/>
        <v>8.8000000000000007</v>
      </c>
      <c r="M131" s="516">
        <f t="shared" ref="M131:O131" si="81">8.8*(1-COUNTIF(M46,"=CMS")-COUNTIF(M46,"=PMS"))</f>
        <v>8.8000000000000007</v>
      </c>
      <c r="N131" s="516">
        <f t="shared" si="81"/>
        <v>8.8000000000000007</v>
      </c>
      <c r="O131" s="516">
        <f t="shared" si="81"/>
        <v>8.8000000000000007</v>
      </c>
      <c r="P131" s="516">
        <f t="shared" ref="P131:T131" si="82">8.8*(1-COUNTIF(P46,"=CMS")-COUNTIF(P46,"=PMS"))</f>
        <v>8.8000000000000007</v>
      </c>
      <c r="Q131" s="516">
        <f t="shared" si="82"/>
        <v>8.8000000000000007</v>
      </c>
      <c r="R131" s="516">
        <f t="shared" si="82"/>
        <v>8.8000000000000007</v>
      </c>
      <c r="S131" s="516">
        <f t="shared" si="82"/>
        <v>8.8000000000000007</v>
      </c>
      <c r="T131" s="516">
        <f t="shared" si="82"/>
        <v>8.8000000000000007</v>
      </c>
      <c r="U131" s="516">
        <f t="shared" ref="U131:V131" si="83">8.8*(1-COUNTIF(U46,"=CMS")-COUNTIF(U46,"=PMS"))</f>
        <v>8.8000000000000007</v>
      </c>
      <c r="V131" s="516">
        <f t="shared" si="83"/>
        <v>8.8000000000000007</v>
      </c>
      <c r="W131" s="516">
        <f t="shared" ref="W131:X131" si="84">8.8*(1-COUNTIF(W46,"=CMS")-COUNTIF(W46,"=PMS"))</f>
        <v>8.8000000000000007</v>
      </c>
      <c r="X131" s="516">
        <f t="shared" si="84"/>
        <v>8.8000000000000007</v>
      </c>
      <c r="Y131" s="516">
        <f t="shared" ref="Y131:Z131" si="85">8.8*(1-COUNTIF(Y46,"=CMS")-COUNTIF(Y46,"=PMS"))</f>
        <v>8.8000000000000007</v>
      </c>
      <c r="Z131" s="516">
        <f t="shared" si="85"/>
        <v>8.8000000000000007</v>
      </c>
      <c r="AA131" s="516">
        <f t="shared" ref="AA131:AB131" si="86">8.8*(1-COUNTIF(AA46,"=CMS")-COUNTIF(AA46,"=PMS"))</f>
        <v>8.8000000000000007</v>
      </c>
      <c r="AB131" s="516">
        <f t="shared" si="86"/>
        <v>8.8000000000000007</v>
      </c>
      <c r="AC131" s="516">
        <f t="shared" ref="AC131" si="87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8">0.85*(3-COUNTIF(F68:F70,"=CMS"))</f>
        <v>2.5499999999999998</v>
      </c>
      <c r="G134" s="516">
        <f t="shared" ref="G134:L134" si="89">0.85*(3-COUNTIF(G68:G70,"=CMS"))</f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O134" si="90">0.85*(3-COUNTIF(M68:M70,"=CMS"))</f>
        <v>2.5499999999999998</v>
      </c>
      <c r="N134" s="516">
        <f t="shared" si="90"/>
        <v>2.5499999999999998</v>
      </c>
      <c r="O134" s="516">
        <f t="shared" si="90"/>
        <v>2.5499999999999998</v>
      </c>
      <c r="P134" s="516">
        <f t="shared" ref="P134:T134" si="91">0.85*(3-COUNTIF(P68:P70,"=CMS"))</f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si="91"/>
        <v>2.5499999999999998</v>
      </c>
      <c r="U134" s="516">
        <f t="shared" ref="U134:V134" si="92">0.85*(3-COUNTIF(U68:U70,"=CMS"))</f>
        <v>2.5499999999999998</v>
      </c>
      <c r="V134" s="516">
        <f t="shared" si="92"/>
        <v>2.5499999999999998</v>
      </c>
      <c r="W134" s="516">
        <f t="shared" ref="W134:X134" si="93">0.85*(3-COUNTIF(W68:W70,"=CMS"))</f>
        <v>2.5499999999999998</v>
      </c>
      <c r="X134" s="516">
        <f t="shared" si="93"/>
        <v>2.5499999999999998</v>
      </c>
      <c r="Y134" s="516">
        <f t="shared" ref="Y134:Z134" si="94">0.85*(3-COUNTIF(Y68:Y70,"=CMS"))</f>
        <v>2.5499999999999998</v>
      </c>
      <c r="Z134" s="516">
        <f t="shared" si="94"/>
        <v>2.5499999999999998</v>
      </c>
      <c r="AA134" s="516">
        <f t="shared" ref="AA134:AB134" si="95">0.85*(3-COUNTIF(AA68:AA70,"=CMS"))</f>
        <v>2.5499999999999998</v>
      </c>
      <c r="AB134" s="516">
        <f t="shared" si="95"/>
        <v>2.5499999999999998</v>
      </c>
      <c r="AC134" s="516">
        <f t="shared" ref="AC134" si="96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7">1*(2-COUNTIF(F84:F85,"=CMS"))</f>
        <v>2</v>
      </c>
      <c r="G135" s="516">
        <f t="shared" ref="G135:L135" si="98">1*(2-COUNTIF(G84:G85,"=CMS"))</f>
        <v>2</v>
      </c>
      <c r="H135" s="516">
        <f t="shared" si="98"/>
        <v>2</v>
      </c>
      <c r="I135" s="516">
        <f t="shared" si="98"/>
        <v>2</v>
      </c>
      <c r="J135" s="516">
        <f t="shared" si="98"/>
        <v>2</v>
      </c>
      <c r="K135" s="516">
        <f t="shared" si="98"/>
        <v>2</v>
      </c>
      <c r="L135" s="516">
        <f t="shared" si="98"/>
        <v>2</v>
      </c>
      <c r="M135" s="516">
        <f t="shared" ref="M135:O135" si="99">1*(2-COUNTIF(M84:M85,"=CMS"))</f>
        <v>2</v>
      </c>
      <c r="N135" s="516">
        <f t="shared" si="99"/>
        <v>2</v>
      </c>
      <c r="O135" s="516">
        <f t="shared" si="99"/>
        <v>2</v>
      </c>
      <c r="P135" s="516">
        <f t="shared" ref="P135:T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si="100"/>
        <v>2</v>
      </c>
      <c r="U135" s="516">
        <f t="shared" ref="U135:V135" si="101">1*(2-COUNTIF(U84:U85,"=CMS"))</f>
        <v>2</v>
      </c>
      <c r="V135" s="516">
        <f t="shared" si="101"/>
        <v>2</v>
      </c>
      <c r="W135" s="516">
        <f t="shared" ref="W135:X135" si="102">1*(2-COUNTIF(W84:W85,"=CMS"))</f>
        <v>2</v>
      </c>
      <c r="X135" s="516">
        <f t="shared" si="102"/>
        <v>1</v>
      </c>
      <c r="Y135" s="516">
        <f t="shared" ref="Y135:Z135" si="103">1*(2-COUNTIF(Y84:Y85,"=CMS"))</f>
        <v>1</v>
      </c>
      <c r="Z135" s="516">
        <f t="shared" si="103"/>
        <v>1</v>
      </c>
      <c r="AA135" s="516">
        <f t="shared" ref="AA135:AB135" si="104">1*(2-COUNTIF(AA84:AA85,"=CMS"))</f>
        <v>1</v>
      </c>
      <c r="AB135" s="516">
        <f t="shared" si="104"/>
        <v>1</v>
      </c>
      <c r="AC135" s="516">
        <f t="shared" ref="AC135" si="105">1*(2-COUNTIF(AC84:AC85,"=CMS"))</f>
        <v>1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6">IF(SUM(G127:G128)&gt;33,0,33-SUM(G127:G128))</f>
        <v>11.8</v>
      </c>
      <c r="H136" s="517">
        <f t="shared" si="106"/>
        <v>11.8</v>
      </c>
      <c r="I136" s="517">
        <f t="shared" si="106"/>
        <v>11.8</v>
      </c>
      <c r="J136" s="517">
        <f t="shared" si="106"/>
        <v>5.6000000000000014</v>
      </c>
      <c r="K136" s="517">
        <f t="shared" si="106"/>
        <v>5.6000000000000014</v>
      </c>
      <c r="L136" s="517">
        <f t="shared" si="106"/>
        <v>5.6000000000000014</v>
      </c>
      <c r="M136" s="517">
        <f t="shared" si="106"/>
        <v>5.6000000000000014</v>
      </c>
      <c r="N136" s="517">
        <f t="shared" si="106"/>
        <v>5.6000000000000014</v>
      </c>
      <c r="O136" s="517">
        <f t="shared" si="106"/>
        <v>5.6000000000000014</v>
      </c>
      <c r="P136" s="517">
        <f t="shared" si="106"/>
        <v>5.6000000000000014</v>
      </c>
      <c r="Q136" s="517">
        <f t="shared" si="106"/>
        <v>5.6000000000000014</v>
      </c>
      <c r="R136" s="517">
        <f t="shared" si="106"/>
        <v>5.6000000000000014</v>
      </c>
      <c r="S136" s="517">
        <f t="shared" si="106"/>
        <v>5.6000000000000014</v>
      </c>
      <c r="T136" s="517">
        <f t="shared" si="106"/>
        <v>5.6000000000000014</v>
      </c>
      <c r="U136" s="517">
        <f t="shared" si="106"/>
        <v>5.6000000000000014</v>
      </c>
      <c r="V136" s="517">
        <f t="shared" si="106"/>
        <v>5.6000000000000014</v>
      </c>
      <c r="W136" s="517">
        <f t="shared" si="106"/>
        <v>5.6000000000000014</v>
      </c>
      <c r="X136" s="517">
        <f t="shared" si="106"/>
        <v>5.6000000000000014</v>
      </c>
      <c r="Y136" s="517">
        <f t="shared" si="106"/>
        <v>5.6000000000000014</v>
      </c>
      <c r="Z136" s="517">
        <f t="shared" si="106"/>
        <v>5.6000000000000014</v>
      </c>
      <c r="AA136" s="517">
        <f t="shared" si="106"/>
        <v>5.6000000000000014</v>
      </c>
      <c r="AB136" s="517">
        <f t="shared" si="106"/>
        <v>5.6000000000000014</v>
      </c>
      <c r="AC136" s="517">
        <f t="shared" si="10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7">IF(SUM(G129,G131,G132)&gt;25,0,25-SUM(G129,G131,G132))</f>
        <v>0</v>
      </c>
      <c r="H137" s="518">
        <f t="shared" si="107"/>
        <v>0</v>
      </c>
      <c r="I137" s="518">
        <f t="shared" si="107"/>
        <v>0</v>
      </c>
      <c r="J137" s="518">
        <f t="shared" si="107"/>
        <v>0</v>
      </c>
      <c r="K137" s="518">
        <f t="shared" si="107"/>
        <v>0</v>
      </c>
      <c r="L137" s="518">
        <f>IF(SUM(L129,L131,L132)&gt;25,0,25-SUM(L129,L131,L132))</f>
        <v>0</v>
      </c>
      <c r="M137" s="518">
        <f t="shared" si="107"/>
        <v>0</v>
      </c>
      <c r="N137" s="518">
        <f t="shared" si="107"/>
        <v>0</v>
      </c>
      <c r="O137" s="518">
        <f t="shared" si="107"/>
        <v>0</v>
      </c>
      <c r="P137" s="518">
        <f>IF(SUM(P129,P131,P132)&gt;25,0,25-SUM(P129,P131,P132))</f>
        <v>0</v>
      </c>
      <c r="Q137" s="518">
        <f t="shared" si="107"/>
        <v>0</v>
      </c>
      <c r="R137" s="518">
        <f t="shared" si="107"/>
        <v>0</v>
      </c>
      <c r="S137" s="518">
        <f t="shared" si="10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7"/>
        <v>0</v>
      </c>
      <c r="X137" s="518">
        <f t="shared" si="107"/>
        <v>0</v>
      </c>
      <c r="Y137" s="518">
        <f t="shared" si="107"/>
        <v>0</v>
      </c>
      <c r="Z137" s="518">
        <f t="shared" si="107"/>
        <v>0</v>
      </c>
      <c r="AA137" s="518">
        <f t="shared" si="10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8">IF(SUM(G130,G133,G134,G135)&gt;17,0,17-SUM(G130,G133,G134,G135))</f>
        <v>0</v>
      </c>
      <c r="H138" s="519">
        <f t="shared" si="108"/>
        <v>0</v>
      </c>
      <c r="I138" s="519">
        <f t="shared" si="108"/>
        <v>0</v>
      </c>
      <c r="J138" s="519">
        <f t="shared" si="108"/>
        <v>0</v>
      </c>
      <c r="K138" s="519">
        <f t="shared" si="108"/>
        <v>0</v>
      </c>
      <c r="L138" s="519">
        <f t="shared" si="108"/>
        <v>0</v>
      </c>
      <c r="M138" s="519">
        <f t="shared" si="108"/>
        <v>0</v>
      </c>
      <c r="N138" s="519">
        <f t="shared" si="108"/>
        <v>0</v>
      </c>
      <c r="O138" s="519">
        <f t="shared" si="108"/>
        <v>0</v>
      </c>
      <c r="P138" s="519">
        <f t="shared" si="108"/>
        <v>0</v>
      </c>
      <c r="Q138" s="519">
        <f t="shared" si="108"/>
        <v>0</v>
      </c>
      <c r="R138" s="519">
        <f t="shared" si="108"/>
        <v>0</v>
      </c>
      <c r="S138" s="519">
        <f t="shared" si="10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8"/>
        <v>0</v>
      </c>
      <c r="X138" s="519">
        <f t="shared" si="108"/>
        <v>0</v>
      </c>
      <c r="Y138" s="519">
        <f t="shared" si="108"/>
        <v>0</v>
      </c>
      <c r="Z138" s="519">
        <f t="shared" si="108"/>
        <v>0</v>
      </c>
      <c r="AA138" s="519">
        <f t="shared" si="10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86" priority="202" operator="greaterThan">
      <formula>60.3</formula>
    </cfRule>
  </conditionalFormatting>
  <conditionalFormatting sqref="AB55:AC64 G24:N24 I25:K25 O55:AA55 Z65:AC65 Z56:AA64 I20:N22 G56:Y65 G19:G23 G25:G27 I85:AC85 H26:K26 M25:N26 I23:K23 M23:N23 H27:N27 G28:N32 G43:AC46 G13:AC16 G49:AC49 I19:AC19 O20:AC32 G68:AC70 G84:AC84">
    <cfRule type="cellIs" dxfId="1485" priority="199" operator="equal">
      <formula>"PMS"</formula>
    </cfRule>
    <cfRule type="cellIs" dxfId="1484" priority="200" operator="equal">
      <formula>"CMS"</formula>
    </cfRule>
    <cfRule type="cellIs" dxfId="1483" priority="201" operator="greaterThan">
      <formula>0</formula>
    </cfRule>
  </conditionalFormatting>
  <conditionalFormatting sqref="F138:AC138">
    <cfRule type="cellIs" dxfId="1482" priority="198" operator="greaterThan">
      <formula>60.3</formula>
    </cfRule>
  </conditionalFormatting>
  <conditionalFormatting sqref="F136:AC136">
    <cfRule type="cellIs" dxfId="1481" priority="197" operator="greaterThan">
      <formula>60.3</formula>
    </cfRule>
  </conditionalFormatting>
  <conditionalFormatting sqref="F137:AC137">
    <cfRule type="cellIs" dxfId="1480" priority="196" operator="greaterThan">
      <formula>60.3</formula>
    </cfRule>
  </conditionalFormatting>
  <conditionalFormatting sqref="G85:I85">
    <cfRule type="cellIs" dxfId="1479" priority="192" operator="equal">
      <formula>"PMS"</formula>
    </cfRule>
    <cfRule type="cellIs" dxfId="1478" priority="193" operator="equal">
      <formula>"CMS"</formula>
    </cfRule>
    <cfRule type="cellIs" dxfId="1477" priority="194" operator="greaterThan">
      <formula>0</formula>
    </cfRule>
  </conditionalFormatting>
  <conditionalFormatting sqref="G85:I85 V55:W65">
    <cfRule type="cellIs" dxfId="1476" priority="195" operator="lessThanOrEqual">
      <formula>0</formula>
    </cfRule>
  </conditionalFormatting>
  <conditionalFormatting sqref="AC62:AC64">
    <cfRule type="cellIs" dxfId="1475" priority="188" operator="equal">
      <formula>"PMS"</formula>
    </cfRule>
    <cfRule type="cellIs" dxfId="1474" priority="189" operator="equal">
      <formula>"CMS"</formula>
    </cfRule>
    <cfRule type="cellIs" dxfId="1473" priority="190" operator="greaterThan">
      <formula>0</formula>
    </cfRule>
  </conditionalFormatting>
  <conditionalFormatting sqref="AC62:AC64">
    <cfRule type="cellIs" dxfId="1472" priority="191" operator="lessThanOrEqual">
      <formula>0</formula>
    </cfRule>
  </conditionalFormatting>
  <conditionalFormatting sqref="G55:N55">
    <cfRule type="cellIs" dxfId="1471" priority="184" operator="equal">
      <formula>"PMS"</formula>
    </cfRule>
    <cfRule type="cellIs" dxfId="1470" priority="185" operator="equal">
      <formula>"CMS"</formula>
    </cfRule>
    <cfRule type="cellIs" dxfId="1469" priority="186" operator="greaterThan">
      <formula>0</formula>
    </cfRule>
  </conditionalFormatting>
  <conditionalFormatting sqref="G55:N55">
    <cfRule type="cellIs" dxfId="1468" priority="187" operator="lessThanOrEqual">
      <formula>0</formula>
    </cfRule>
  </conditionalFormatting>
  <conditionalFormatting sqref="G52:AC53 V56:V57 V61:V65 X55:AC65 G55:U65 G43:AC46 G13:AC16 G49:AC49 G68:AC70 G84:AC85">
    <cfRule type="cellIs" dxfId="1467" priority="183" operator="lessThanOrEqual">
      <formula>0</formula>
    </cfRule>
  </conditionalFormatting>
  <conditionalFormatting sqref="G24:N24 I25:K25 I20:N22 G52:AC65 G19:G23 G25:G27 H26:K26 M25:N26 I23:K23 M23:N23 H27:N27 G28:N32 G43:AC46 G13:AC16 G49:AC49 I19:AC19 O20:AC32 G68:AC70 G84:AC85">
    <cfRule type="cellIs" dxfId="1466" priority="180" operator="equal">
      <formula>"CMS"</formula>
    </cfRule>
    <cfRule type="cellIs" dxfId="1465" priority="181" operator="equal">
      <formula>"PMS"</formula>
    </cfRule>
    <cfRule type="cellIs" dxfId="1464" priority="182" operator="greaterThan">
      <formula>0</formula>
    </cfRule>
  </conditionalFormatting>
  <conditionalFormatting sqref="G54:AC54">
    <cfRule type="cellIs" dxfId="1463" priority="176" operator="equal">
      <formula>"PMS"</formula>
    </cfRule>
    <cfRule type="cellIs" dxfId="1462" priority="177" operator="equal">
      <formula>"CMS"</formula>
    </cfRule>
    <cfRule type="cellIs" dxfId="1461" priority="178" operator="greaterThan">
      <formula>0</formula>
    </cfRule>
  </conditionalFormatting>
  <conditionalFormatting sqref="G54:AC54">
    <cfRule type="cellIs" dxfId="1460" priority="179" operator="lessThanOrEqual">
      <formula>0</formula>
    </cfRule>
  </conditionalFormatting>
  <conditionalFormatting sqref="G54:AC54">
    <cfRule type="cellIs" dxfId="1459" priority="175" operator="lessThanOrEqual">
      <formula>0</formula>
    </cfRule>
  </conditionalFormatting>
  <conditionalFormatting sqref="G54:T54">
    <cfRule type="cellIs" dxfId="1458" priority="172" operator="equal">
      <formula>"PMS"</formula>
    </cfRule>
    <cfRule type="cellIs" dxfId="1457" priority="173" operator="equal">
      <formula>"CMS"</formula>
    </cfRule>
    <cfRule type="cellIs" dxfId="1456" priority="174" operator="greaterThan">
      <formula>0</formula>
    </cfRule>
  </conditionalFormatting>
  <conditionalFormatting sqref="G54:T54">
    <cfRule type="cellIs" dxfId="1455" priority="171" operator="lessThanOrEqual">
      <formula>0</formula>
    </cfRule>
  </conditionalFormatting>
  <conditionalFormatting sqref="L60">
    <cfRule type="cellIs" dxfId="1454" priority="167" operator="equal">
      <formula>"PMS"</formula>
    </cfRule>
    <cfRule type="cellIs" dxfId="1453" priority="168" operator="equal">
      <formula>"CMS"</formula>
    </cfRule>
    <cfRule type="cellIs" dxfId="1452" priority="169" operator="greaterThan">
      <formula>0</formula>
    </cfRule>
  </conditionalFormatting>
  <conditionalFormatting sqref="L60">
    <cfRule type="cellIs" dxfId="1451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450" priority="166" operator="lessThanOrEqual">
      <formula>0</formula>
    </cfRule>
  </conditionalFormatting>
  <conditionalFormatting sqref="AC65">
    <cfRule type="cellIs" dxfId="1449" priority="162" operator="equal">
      <formula>"PMS"</formula>
    </cfRule>
    <cfRule type="cellIs" dxfId="1448" priority="163" operator="equal">
      <formula>"CMS"</formula>
    </cfRule>
    <cfRule type="cellIs" dxfId="1447" priority="164" operator="greaterThan">
      <formula>0</formula>
    </cfRule>
  </conditionalFormatting>
  <conditionalFormatting sqref="AC65">
    <cfRule type="cellIs" dxfId="1446" priority="165" operator="lessThanOrEqual">
      <formula>0</formula>
    </cfRule>
  </conditionalFormatting>
  <conditionalFormatting sqref="M44">
    <cfRule type="cellIs" dxfId="1445" priority="154" operator="lessThanOrEqual">
      <formula>0</formula>
    </cfRule>
  </conditionalFormatting>
  <conditionalFormatting sqref="N43:N44">
    <cfRule type="cellIs" dxfId="1444" priority="153" operator="lessThanOrEqual">
      <formula>0</formula>
    </cfRule>
  </conditionalFormatting>
  <conditionalFormatting sqref="Q55">
    <cfRule type="cellIs" dxfId="1443" priority="149" operator="equal">
      <formula>"PMS"</formula>
    </cfRule>
    <cfRule type="cellIs" dxfId="1442" priority="150" operator="equal">
      <formula>"CMS"</formula>
    </cfRule>
    <cfRule type="cellIs" dxfId="1441" priority="151" operator="greaterThan">
      <formula>0</formula>
    </cfRule>
  </conditionalFormatting>
  <conditionalFormatting sqref="Q55">
    <cfRule type="cellIs" dxfId="1440" priority="152" operator="lessThanOrEqual">
      <formula>0</formula>
    </cfRule>
  </conditionalFormatting>
  <conditionalFormatting sqref="Q55">
    <cfRule type="cellIs" dxfId="1439" priority="148" operator="lessThanOrEqual">
      <formula>0</formula>
    </cfRule>
  </conditionalFormatting>
  <conditionalFormatting sqref="Q55">
    <cfRule type="cellIs" dxfId="1438" priority="145" operator="equal">
      <formula>"PMS"</formula>
    </cfRule>
    <cfRule type="cellIs" dxfId="1437" priority="146" operator="equal">
      <formula>"CMS"</formula>
    </cfRule>
    <cfRule type="cellIs" dxfId="1436" priority="147" operator="greaterThan">
      <formula>0</formula>
    </cfRule>
  </conditionalFormatting>
  <conditionalFormatting sqref="Q55">
    <cfRule type="cellIs" dxfId="1435" priority="144" operator="lessThanOrEqual">
      <formula>0</formula>
    </cfRule>
  </conditionalFormatting>
  <conditionalFormatting sqref="H19:H23">
    <cfRule type="cellIs" dxfId="1434" priority="141" operator="equal">
      <formula>"PMS"</formula>
    </cfRule>
    <cfRule type="cellIs" dxfId="1433" priority="142" operator="equal">
      <formula>"CMS"</formula>
    </cfRule>
    <cfRule type="cellIs" dxfId="1432" priority="143" operator="greaterThan">
      <formula>0</formula>
    </cfRule>
  </conditionalFormatting>
  <conditionalFormatting sqref="H19:H23">
    <cfRule type="cellIs" dxfId="1431" priority="138" operator="equal">
      <formula>"CMS"</formula>
    </cfRule>
    <cfRule type="cellIs" dxfId="1430" priority="139" operator="equal">
      <formula>"PMS"</formula>
    </cfRule>
    <cfRule type="cellIs" dxfId="1429" priority="140" operator="greaterThan">
      <formula>0</formula>
    </cfRule>
  </conditionalFormatting>
  <conditionalFormatting sqref="H19:H23">
    <cfRule type="cellIs" dxfId="1428" priority="137" operator="lessThanOrEqual">
      <formula>0</formula>
    </cfRule>
  </conditionalFormatting>
  <conditionalFormatting sqref="F84">
    <cfRule type="cellIs" dxfId="1427" priority="134" operator="equal">
      <formula>"PMS"</formula>
    </cfRule>
    <cfRule type="cellIs" dxfId="1426" priority="135" operator="equal">
      <formula>"CMS"</formula>
    </cfRule>
    <cfRule type="cellIs" dxfId="1425" priority="136" operator="greaterThan">
      <formula>0</formula>
    </cfRule>
  </conditionalFormatting>
  <conditionalFormatting sqref="F84">
    <cfRule type="cellIs" dxfId="1424" priority="129" operator="lessThanOrEqual">
      <formula>0</formula>
    </cfRule>
  </conditionalFormatting>
  <conditionalFormatting sqref="F84">
    <cfRule type="cellIs" dxfId="1423" priority="126" operator="equal">
      <formula>"CMS"</formula>
    </cfRule>
    <cfRule type="cellIs" dxfId="1422" priority="127" operator="equal">
      <formula>"PMS"</formula>
    </cfRule>
    <cfRule type="cellIs" dxfId="1421" priority="128" operator="greaterThan">
      <formula>0</formula>
    </cfRule>
  </conditionalFormatting>
  <conditionalFormatting sqref="F13:F16">
    <cfRule type="cellIs" dxfId="1420" priority="113" operator="equal">
      <formula>"PMS"</formula>
    </cfRule>
    <cfRule type="cellIs" dxfId="1419" priority="114" operator="equal">
      <formula>"CMS"</formula>
    </cfRule>
    <cfRule type="cellIs" dxfId="1418" priority="115" operator="greaterThan">
      <formula>0</formula>
    </cfRule>
  </conditionalFormatting>
  <conditionalFormatting sqref="F13:F16">
    <cfRule type="cellIs" dxfId="1417" priority="112" operator="lessThanOrEqual">
      <formula>0</formula>
    </cfRule>
  </conditionalFormatting>
  <conditionalFormatting sqref="F13:F16">
    <cfRule type="cellIs" dxfId="1416" priority="109" operator="equal">
      <formula>"CMS"</formula>
    </cfRule>
    <cfRule type="cellIs" dxfId="1415" priority="110" operator="equal">
      <formula>"PMS"</formula>
    </cfRule>
    <cfRule type="cellIs" dxfId="1414" priority="111" operator="greaterThan">
      <formula>0</formula>
    </cfRule>
  </conditionalFormatting>
  <conditionalFormatting sqref="F19:F32">
    <cfRule type="cellIs" dxfId="1413" priority="106" operator="equal">
      <formula>"PMS"</formula>
    </cfRule>
    <cfRule type="cellIs" dxfId="1412" priority="107" operator="equal">
      <formula>"CMS"</formula>
    </cfRule>
    <cfRule type="cellIs" dxfId="1411" priority="108" operator="greaterThan">
      <formula>0</formula>
    </cfRule>
  </conditionalFormatting>
  <conditionalFormatting sqref="F19:F32">
    <cfRule type="cellIs" dxfId="1410" priority="103" operator="equal">
      <formula>"CMS"</formula>
    </cfRule>
    <cfRule type="cellIs" dxfId="1409" priority="104" operator="equal">
      <formula>"PMS"</formula>
    </cfRule>
    <cfRule type="cellIs" dxfId="1408" priority="105" operator="greaterThan">
      <formula>0</formula>
    </cfRule>
  </conditionalFormatting>
  <conditionalFormatting sqref="F19:F32">
    <cfRule type="cellIs" dxfId="1407" priority="102" operator="lessThanOrEqual">
      <formula>0</formula>
    </cfRule>
  </conditionalFormatting>
  <conditionalFormatting sqref="F43:F46">
    <cfRule type="cellIs" dxfId="1406" priority="99" operator="equal">
      <formula>"PMS"</formula>
    </cfRule>
    <cfRule type="cellIs" dxfId="1405" priority="100" operator="equal">
      <formula>"CMS"</formula>
    </cfRule>
    <cfRule type="cellIs" dxfId="1404" priority="101" operator="greaterThan">
      <formula>0</formula>
    </cfRule>
  </conditionalFormatting>
  <conditionalFormatting sqref="F43:F46">
    <cfRule type="cellIs" dxfId="1403" priority="98" operator="lessThanOrEqual">
      <formula>0</formula>
    </cfRule>
  </conditionalFormatting>
  <conditionalFormatting sqref="F43:F46">
    <cfRule type="cellIs" dxfId="1402" priority="95" operator="equal">
      <formula>"CMS"</formula>
    </cfRule>
    <cfRule type="cellIs" dxfId="1401" priority="96" operator="equal">
      <formula>"PMS"</formula>
    </cfRule>
    <cfRule type="cellIs" dxfId="1400" priority="97" operator="greaterThan">
      <formula>0</formula>
    </cfRule>
  </conditionalFormatting>
  <conditionalFormatting sqref="F49">
    <cfRule type="cellIs" dxfId="1399" priority="92" operator="equal">
      <formula>"PMS"</formula>
    </cfRule>
    <cfRule type="cellIs" dxfId="1398" priority="93" operator="equal">
      <formula>"CMS"</formula>
    </cfRule>
    <cfRule type="cellIs" dxfId="1397" priority="94" operator="greaterThan">
      <formula>0</formula>
    </cfRule>
  </conditionalFormatting>
  <conditionalFormatting sqref="F49">
    <cfRule type="cellIs" dxfId="1396" priority="91" operator="lessThanOrEqual">
      <formula>0</formula>
    </cfRule>
  </conditionalFormatting>
  <conditionalFormatting sqref="F49">
    <cfRule type="cellIs" dxfId="1395" priority="88" operator="equal">
      <formula>"CMS"</formula>
    </cfRule>
    <cfRule type="cellIs" dxfId="1394" priority="89" operator="equal">
      <formula>"PMS"</formula>
    </cfRule>
    <cfRule type="cellIs" dxfId="1393" priority="90" operator="greaterThan">
      <formula>0</formula>
    </cfRule>
  </conditionalFormatting>
  <conditionalFormatting sqref="F55:F65">
    <cfRule type="cellIs" dxfId="1392" priority="85" operator="equal">
      <formula>"PMS"</formula>
    </cfRule>
    <cfRule type="cellIs" dxfId="1391" priority="86" operator="equal">
      <formula>"CMS"</formula>
    </cfRule>
    <cfRule type="cellIs" dxfId="1390" priority="87" operator="greaterThan">
      <formula>0</formula>
    </cfRule>
  </conditionalFormatting>
  <conditionalFormatting sqref="F62:F64">
    <cfRule type="cellIs" dxfId="1389" priority="81" operator="equal">
      <formula>"PMS"</formula>
    </cfRule>
    <cfRule type="cellIs" dxfId="1388" priority="82" operator="equal">
      <formula>"CMS"</formula>
    </cfRule>
    <cfRule type="cellIs" dxfId="1387" priority="83" operator="greaterThan">
      <formula>0</formula>
    </cfRule>
  </conditionalFormatting>
  <conditionalFormatting sqref="F62:F64">
    <cfRule type="cellIs" dxfId="1386" priority="84" operator="lessThanOrEqual">
      <formula>0</formula>
    </cfRule>
  </conditionalFormatting>
  <conditionalFormatting sqref="F52:F53 F55:F65">
    <cfRule type="cellIs" dxfId="1385" priority="80" operator="lessThanOrEqual">
      <formula>0</formula>
    </cfRule>
  </conditionalFormatting>
  <conditionalFormatting sqref="F52:F65">
    <cfRule type="cellIs" dxfId="1384" priority="77" operator="equal">
      <formula>"CMS"</formula>
    </cfRule>
    <cfRule type="cellIs" dxfId="1383" priority="78" operator="equal">
      <formula>"PMS"</formula>
    </cfRule>
    <cfRule type="cellIs" dxfId="1382" priority="79" operator="greaterThan">
      <formula>0</formula>
    </cfRule>
  </conditionalFormatting>
  <conditionalFormatting sqref="F54">
    <cfRule type="cellIs" dxfId="1381" priority="73" operator="equal">
      <formula>"PMS"</formula>
    </cfRule>
    <cfRule type="cellIs" dxfId="1380" priority="74" operator="equal">
      <formula>"CMS"</formula>
    </cfRule>
    <cfRule type="cellIs" dxfId="1379" priority="75" operator="greaterThan">
      <formula>0</formula>
    </cfRule>
  </conditionalFormatting>
  <conditionalFormatting sqref="F54">
    <cfRule type="cellIs" dxfId="1378" priority="76" operator="lessThanOrEqual">
      <formula>0</formula>
    </cfRule>
  </conditionalFormatting>
  <conditionalFormatting sqref="F54">
    <cfRule type="cellIs" dxfId="1377" priority="72" operator="lessThanOrEqual">
      <formula>0</formula>
    </cfRule>
  </conditionalFormatting>
  <conditionalFormatting sqref="F65">
    <cfRule type="cellIs" dxfId="1376" priority="68" operator="equal">
      <formula>"PMS"</formula>
    </cfRule>
    <cfRule type="cellIs" dxfId="1375" priority="69" operator="equal">
      <formula>"CMS"</formula>
    </cfRule>
    <cfRule type="cellIs" dxfId="1374" priority="70" operator="greaterThan">
      <formula>0</formula>
    </cfRule>
  </conditionalFormatting>
  <conditionalFormatting sqref="F65">
    <cfRule type="cellIs" dxfId="1373" priority="71" operator="lessThanOrEqual">
      <formula>0</formula>
    </cfRule>
  </conditionalFormatting>
  <conditionalFormatting sqref="F68:F70">
    <cfRule type="cellIs" dxfId="1372" priority="65" operator="equal">
      <formula>"PMS"</formula>
    </cfRule>
    <cfRule type="cellIs" dxfId="1371" priority="66" operator="equal">
      <formula>"CMS"</formula>
    </cfRule>
    <cfRule type="cellIs" dxfId="1370" priority="67" operator="greaterThan">
      <formula>0</formula>
    </cfRule>
  </conditionalFormatting>
  <conditionalFormatting sqref="F68:F70">
    <cfRule type="cellIs" dxfId="1369" priority="64" operator="lessThanOrEqual">
      <formula>0</formula>
    </cfRule>
  </conditionalFormatting>
  <conditionalFormatting sqref="F68:F70">
    <cfRule type="cellIs" dxfId="1368" priority="61" operator="equal">
      <formula>"CMS"</formula>
    </cfRule>
    <cfRule type="cellIs" dxfId="1367" priority="62" operator="equal">
      <formula>"PMS"</formula>
    </cfRule>
    <cfRule type="cellIs" dxfId="1366" priority="63" operator="greaterThan">
      <formula>0</formula>
    </cfRule>
  </conditionalFormatting>
  <conditionalFormatting sqref="F85">
    <cfRule type="cellIs" dxfId="1365" priority="58" operator="equal">
      <formula>"PMS"</formula>
    </cfRule>
    <cfRule type="cellIs" dxfId="1364" priority="59" operator="equal">
      <formula>"CMS"</formula>
    </cfRule>
    <cfRule type="cellIs" dxfId="1363" priority="60" operator="greaterThan">
      <formula>0</formula>
    </cfRule>
  </conditionalFormatting>
  <conditionalFormatting sqref="F85">
    <cfRule type="cellIs" dxfId="1362" priority="57" operator="lessThanOrEqual">
      <formula>0</formula>
    </cfRule>
  </conditionalFormatting>
  <conditionalFormatting sqref="F85">
    <cfRule type="cellIs" dxfId="1361" priority="54" operator="equal">
      <formula>"CMS"</formula>
    </cfRule>
    <cfRule type="cellIs" dxfId="1360" priority="55" operator="equal">
      <formula>"PMS"</formula>
    </cfRule>
    <cfRule type="cellIs" dxfId="1359" priority="56" operator="greaterThan">
      <formula>0</formula>
    </cfRule>
  </conditionalFormatting>
  <conditionalFormatting sqref="H25">
    <cfRule type="cellIs" dxfId="1358" priority="44" operator="equal">
      <formula>"PMS"</formula>
    </cfRule>
    <cfRule type="cellIs" dxfId="1357" priority="45" operator="equal">
      <formula>"CMS"</formula>
    </cfRule>
    <cfRule type="cellIs" dxfId="1356" priority="46" operator="greaterThan">
      <formula>0</formula>
    </cfRule>
  </conditionalFormatting>
  <conditionalFormatting sqref="H25">
    <cfRule type="cellIs" dxfId="1355" priority="41" operator="equal">
      <formula>"CMS"</formula>
    </cfRule>
    <cfRule type="cellIs" dxfId="1354" priority="42" operator="equal">
      <formula>"PMS"</formula>
    </cfRule>
    <cfRule type="cellIs" dxfId="1353" priority="43" operator="greaterThan">
      <formula>0</formula>
    </cfRule>
  </conditionalFormatting>
  <conditionalFormatting sqref="H25">
    <cfRule type="cellIs" dxfId="1352" priority="40" operator="lessThanOrEqual">
      <formula>0</formula>
    </cfRule>
  </conditionalFormatting>
  <conditionalFormatting sqref="K85">
    <cfRule type="cellIs" dxfId="1351" priority="36" operator="equal">
      <formula>"PMS"</formula>
    </cfRule>
    <cfRule type="cellIs" dxfId="1350" priority="37" operator="equal">
      <formula>"CMS"</formula>
    </cfRule>
    <cfRule type="cellIs" dxfId="1349" priority="38" operator="greaterThan">
      <formula>0</formula>
    </cfRule>
  </conditionalFormatting>
  <conditionalFormatting sqref="K85">
    <cfRule type="cellIs" dxfId="1348" priority="39" operator="lessThanOrEqual">
      <formula>0</formula>
    </cfRule>
  </conditionalFormatting>
  <conditionalFormatting sqref="L23">
    <cfRule type="cellIs" dxfId="1347" priority="19" operator="equal">
      <formula>"PMS"</formula>
    </cfRule>
    <cfRule type="cellIs" dxfId="1346" priority="20" operator="equal">
      <formula>"CMS"</formula>
    </cfRule>
    <cfRule type="cellIs" dxfId="1345" priority="21" operator="greaterThan">
      <formula>0</formula>
    </cfRule>
  </conditionalFormatting>
  <conditionalFormatting sqref="L23">
    <cfRule type="cellIs" dxfId="1344" priority="16" operator="equal">
      <formula>"CMS"</formula>
    </cfRule>
    <cfRule type="cellIs" dxfId="1343" priority="17" operator="equal">
      <formula>"PMS"</formula>
    </cfRule>
    <cfRule type="cellIs" dxfId="1342" priority="18" operator="greaterThan">
      <formula>0</formula>
    </cfRule>
  </conditionalFormatting>
  <conditionalFormatting sqref="L23">
    <cfRule type="cellIs" dxfId="1341" priority="15" operator="lessThanOrEqual">
      <formula>0</formula>
    </cfRule>
  </conditionalFormatting>
  <conditionalFormatting sqref="L25">
    <cfRule type="cellIs" dxfId="1340" priority="12" operator="equal">
      <formula>"PMS"</formula>
    </cfRule>
    <cfRule type="cellIs" dxfId="1339" priority="13" operator="equal">
      <formula>"CMS"</formula>
    </cfRule>
    <cfRule type="cellIs" dxfId="1338" priority="14" operator="greaterThan">
      <formula>0</formula>
    </cfRule>
  </conditionalFormatting>
  <conditionalFormatting sqref="L25">
    <cfRule type="cellIs" dxfId="1337" priority="9" operator="equal">
      <formula>"CMS"</formula>
    </cfRule>
    <cfRule type="cellIs" dxfId="1336" priority="10" operator="equal">
      <formula>"PMS"</formula>
    </cfRule>
    <cfRule type="cellIs" dxfId="1335" priority="11" operator="greaterThan">
      <formula>0</formula>
    </cfRule>
  </conditionalFormatting>
  <conditionalFormatting sqref="L25">
    <cfRule type="cellIs" dxfId="1334" priority="8" operator="lessThanOrEqual">
      <formula>0</formula>
    </cfRule>
  </conditionalFormatting>
  <conditionalFormatting sqref="L26">
    <cfRule type="cellIs" dxfId="1333" priority="5" operator="equal">
      <formula>"PMS"</formula>
    </cfRule>
    <cfRule type="cellIs" dxfId="1332" priority="6" operator="equal">
      <formula>"CMS"</formula>
    </cfRule>
    <cfRule type="cellIs" dxfId="1331" priority="7" operator="greaterThan">
      <formula>0</formula>
    </cfRule>
  </conditionalFormatting>
  <conditionalFormatting sqref="L26">
    <cfRule type="cellIs" dxfId="1330" priority="2" operator="equal">
      <formula>"CMS"</formula>
    </cfRule>
    <cfRule type="cellIs" dxfId="1329" priority="3" operator="equal">
      <formula>"PMS"</formula>
    </cfRule>
    <cfRule type="cellIs" dxfId="1328" priority="4" operator="greaterThan">
      <formula>0</formula>
    </cfRule>
  </conditionalFormatting>
  <conditionalFormatting sqref="L26">
    <cfRule type="cellIs" dxfId="1327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58E0FB-C1F4-445E-A437-0BD95E9F8818}">
  <sheetPr codeName="Sheet322"/>
  <dimension ref="A1:XFD167"/>
  <sheetViews>
    <sheetView tabSelected="1" zoomScale="70" zoomScaleNormal="70" workbookViewId="0">
      <pane xSplit="5" ySplit="11" topLeftCell="S19" activePane="bottomRight" state="frozen"/>
      <selection pane="topRight" activeCell="F1" sqref="F1"/>
      <selection pane="bottomLeft" activeCell="A12" sqref="A12"/>
      <selection pane="bottomRight" activeCell="AA46" sqref="AA4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10,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/>
      <c r="AC13" s="273"/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/>
      <c r="AC14" s="273"/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7</v>
      </c>
      <c r="H15" s="273" t="s">
        <v>4</v>
      </c>
      <c r="I15" s="273" t="s">
        <v>4</v>
      </c>
      <c r="J15" s="273" t="s">
        <v>4</v>
      </c>
      <c r="K15" s="273" t="s">
        <v>4</v>
      </c>
      <c r="L15" s="273">
        <v>6.8</v>
      </c>
      <c r="M15" s="273">
        <v>6.4</v>
      </c>
      <c r="N15" s="275">
        <v>6.6</v>
      </c>
      <c r="O15" s="275">
        <v>6.6</v>
      </c>
      <c r="P15" s="275">
        <v>6.7</v>
      </c>
      <c r="Q15" s="275">
        <v>6.6</v>
      </c>
      <c r="R15" s="273">
        <v>6.6</v>
      </c>
      <c r="S15" s="273">
        <v>6.8</v>
      </c>
      <c r="T15" s="346">
        <v>6.7</v>
      </c>
      <c r="U15" s="346">
        <v>6.7</v>
      </c>
      <c r="V15" s="346">
        <v>6.7</v>
      </c>
      <c r="W15" s="275">
        <v>6.5</v>
      </c>
      <c r="X15" s="275">
        <v>6.8</v>
      </c>
      <c r="Y15" s="275">
        <v>6.5</v>
      </c>
      <c r="Z15" s="273">
        <v>6.6</v>
      </c>
      <c r="AA15" s="273">
        <v>6.6</v>
      </c>
      <c r="AB15" s="346"/>
      <c r="AC15" s="273"/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18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>
        <v>6.6</v>
      </c>
      <c r="H16" s="273">
        <v>6.4</v>
      </c>
      <c r="I16" s="275">
        <v>6.5</v>
      </c>
      <c r="J16" s="275">
        <v>6.5</v>
      </c>
      <c r="K16" s="275">
        <v>6.6</v>
      </c>
      <c r="L16" s="275">
        <v>6.8</v>
      </c>
      <c r="M16" s="275">
        <v>6.4</v>
      </c>
      <c r="N16" s="275">
        <v>6.7</v>
      </c>
      <c r="O16" s="275">
        <v>6.6</v>
      </c>
      <c r="P16" s="275">
        <v>6.7</v>
      </c>
      <c r="Q16" s="275">
        <v>6.6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6.5</v>
      </c>
      <c r="X16" s="275">
        <v>6.8</v>
      </c>
      <c r="Y16" s="275">
        <v>6.5</v>
      </c>
      <c r="Z16" s="273">
        <v>6.6</v>
      </c>
      <c r="AA16" s="273">
        <v>6.6</v>
      </c>
      <c r="AB16" s="346"/>
      <c r="AC16" s="273"/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22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13.6</v>
      </c>
      <c r="H17" s="16">
        <f t="shared" si="0"/>
        <v>6.4</v>
      </c>
      <c r="I17" s="16">
        <f t="shared" si="0"/>
        <v>6.5</v>
      </c>
      <c r="J17" s="16">
        <f t="shared" si="0"/>
        <v>6.5</v>
      </c>
      <c r="K17" s="16">
        <f t="shared" si="0"/>
        <v>6.6</v>
      </c>
      <c r="L17" s="16">
        <f t="shared" si="0"/>
        <v>13.6</v>
      </c>
      <c r="M17" s="16">
        <f t="shared" si="0"/>
        <v>12.8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13.2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</v>
      </c>
      <c r="X17" s="16">
        <f t="shared" si="0"/>
        <v>13.6</v>
      </c>
      <c r="Y17" s="16">
        <f t="shared" si="0"/>
        <v>13</v>
      </c>
      <c r="Z17" s="16">
        <f t="shared" si="0"/>
        <v>13.2</v>
      </c>
      <c r="AA17" s="16">
        <f t="shared" si="0"/>
        <v>13.2</v>
      </c>
      <c r="AB17" s="16">
        <f t="shared" si="0"/>
        <v>0</v>
      </c>
      <c r="AC17" s="16">
        <f t="shared" si="0"/>
        <v>0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12.843/13</f>
        <v>0.9879230769230769</v>
      </c>
      <c r="U19" s="275">
        <f>12.827/13</f>
        <v>0.98669230769230765</v>
      </c>
      <c r="V19" s="275">
        <f>12.845/13</f>
        <v>0.98807692307692307</v>
      </c>
      <c r="W19" s="275">
        <f>12.822/13</f>
        <v>0.98630769230769222</v>
      </c>
      <c r="X19" s="275">
        <f>12.799/13</f>
        <v>0.98453846153846147</v>
      </c>
      <c r="Y19" s="275">
        <f>12.74/13</f>
        <v>0.98</v>
      </c>
      <c r="Z19" s="275">
        <f>12.822/13</f>
        <v>0.98630769230769222</v>
      </c>
      <c r="AA19" s="275">
        <f>12.822/13</f>
        <v>0.98630769230769222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>4.427/5</f>
        <v>0.88539999999999996</v>
      </c>
      <c r="I20" s="275">
        <v>0</v>
      </c>
      <c r="J20" s="275">
        <v>0</v>
      </c>
      <c r="K20" s="275">
        <v>0</v>
      </c>
      <c r="L20" s="275">
        <v>0</v>
      </c>
      <c r="M20" s="275">
        <v>0</v>
      </c>
      <c r="N20" s="275">
        <v>1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1">12.843/13</f>
        <v>0.9879230769230769</v>
      </c>
      <c r="U20" s="275">
        <f t="shared" ref="U20:U23" si="2">12.827/13</f>
        <v>0.98669230769230765</v>
      </c>
      <c r="V20" s="275">
        <f t="shared" ref="V20:V23" si="3">12.845/13</f>
        <v>0.98807692307692307</v>
      </c>
      <c r="W20" s="275">
        <f t="shared" ref="W20:W23" si="4">12.822/13</f>
        <v>0.98630769230769222</v>
      </c>
      <c r="X20" s="275">
        <f t="shared" ref="X20:X23" si="5">12.799/13</f>
        <v>0.98453846153846147</v>
      </c>
      <c r="Y20" s="275">
        <f t="shared" ref="Y20:Y23" si="6">12.74/13</f>
        <v>0.98</v>
      </c>
      <c r="Z20" s="275">
        <f t="shared" ref="Z20:Z23" si="7">12.822/13</f>
        <v>0.98630769230769222</v>
      </c>
      <c r="AA20" s="275">
        <f>12.822/13</f>
        <v>0.98630769230769222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>4.427/5</f>
        <v>0.88539999999999996</v>
      </c>
      <c r="I21" s="275">
        <f>1.936/2</f>
        <v>0.96799999999999997</v>
      </c>
      <c r="J21" s="275">
        <f>1.441/2</f>
        <v>0.72050000000000003</v>
      </c>
      <c r="K21" s="275">
        <f>1.441/2</f>
        <v>0.72050000000000003</v>
      </c>
      <c r="L21" s="275"/>
      <c r="M21" s="275"/>
      <c r="N21" s="275">
        <v>1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1"/>
        <v>0.9879230769230769</v>
      </c>
      <c r="U21" s="275">
        <f t="shared" si="2"/>
        <v>0.98669230769230765</v>
      </c>
      <c r="V21" s="275">
        <f t="shared" si="3"/>
        <v>0.98807692307692307</v>
      </c>
      <c r="W21" s="275">
        <f t="shared" si="4"/>
        <v>0.98630769230769222</v>
      </c>
      <c r="X21" s="275">
        <f t="shared" si="5"/>
        <v>0.98453846153846147</v>
      </c>
      <c r="Y21" s="275">
        <f t="shared" si="6"/>
        <v>0.98</v>
      </c>
      <c r="Z21" s="275">
        <f t="shared" si="7"/>
        <v>0.98630769230769222</v>
      </c>
      <c r="AA21" s="275">
        <f>12.822/13</f>
        <v>0.98630769230769222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1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1"/>
        <v>0.9879230769230769</v>
      </c>
      <c r="U22" s="275">
        <f t="shared" si="2"/>
        <v>0.98669230769230765</v>
      </c>
      <c r="V22" s="275">
        <f t="shared" si="3"/>
        <v>0.98807692307692307</v>
      </c>
      <c r="W22" s="275">
        <f t="shared" si="4"/>
        <v>0.98630769230769222</v>
      </c>
      <c r="X22" s="275">
        <f t="shared" si="5"/>
        <v>0.98453846153846147</v>
      </c>
      <c r="Y22" s="275">
        <f t="shared" si="6"/>
        <v>0.98</v>
      </c>
      <c r="Z22" s="275">
        <f t="shared" si="7"/>
        <v>0.98630769230769222</v>
      </c>
      <c r="AA22" s="275">
        <f>12.822/13</f>
        <v>0.98630769230769222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0.93400000000000005</v>
      </c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1"/>
        <v>0.9879230769230769</v>
      </c>
      <c r="U23" s="275">
        <f t="shared" si="2"/>
        <v>0.98669230769230765</v>
      </c>
      <c r="V23" s="275">
        <f t="shared" si="3"/>
        <v>0.98807692307692307</v>
      </c>
      <c r="W23" s="275">
        <f t="shared" si="4"/>
        <v>0.98630769230769222</v>
      </c>
      <c r="X23" s="275">
        <f t="shared" si="5"/>
        <v>0.98453846153846147</v>
      </c>
      <c r="Y23" s="275">
        <f t="shared" si="6"/>
        <v>0.98</v>
      </c>
      <c r="Z23" s="275">
        <f t="shared" si="7"/>
        <v>0.98630769230769222</v>
      </c>
      <c r="AA23" s="275">
        <f>12.822/13</f>
        <v>0.98630769230769222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>
        <f t="shared" ref="H25:H26" si="8">4.427/5</f>
        <v>0.88539999999999996</v>
      </c>
      <c r="I25" s="275">
        <v>0</v>
      </c>
      <c r="J25" s="275">
        <v>0</v>
      </c>
      <c r="K25" s="275">
        <v>0</v>
      </c>
      <c r="L25" s="275">
        <v>0</v>
      </c>
      <c r="M25" s="275">
        <v>0</v>
      </c>
      <c r="N25" s="275">
        <v>0</v>
      </c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9">12.843/13</f>
        <v>0.9879230769230769</v>
      </c>
      <c r="U25" s="275">
        <f t="shared" ref="U25:U32" si="10">12.827/13</f>
        <v>0.98669230769230765</v>
      </c>
      <c r="V25" s="275">
        <f t="shared" ref="V25:V32" si="11">12.845/13</f>
        <v>0.98807692307692307</v>
      </c>
      <c r="W25" s="275">
        <f t="shared" ref="W25:W32" si="12">12.822/13</f>
        <v>0.98630769230769222</v>
      </c>
      <c r="X25" s="275">
        <f t="shared" ref="X25:X32" si="13">12.799/13</f>
        <v>0.98453846153846147</v>
      </c>
      <c r="Y25" s="275">
        <f t="shared" ref="Y25:Y32" si="14">12.74/13</f>
        <v>0.98</v>
      </c>
      <c r="Z25" s="275">
        <f t="shared" ref="Z25:Z32" si="15">12.822/13</f>
        <v>0.98630769230769222</v>
      </c>
      <c r="AA25" s="275">
        <f>12.822/13</f>
        <v>0.98630769230769222</v>
      </c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>
        <f t="shared" si="8"/>
        <v>0.88539999999999996</v>
      </c>
      <c r="I26" s="275">
        <f>1.936/2</f>
        <v>0.96799999999999997</v>
      </c>
      <c r="J26" s="275">
        <f>1.441/2</f>
        <v>0.72050000000000003</v>
      </c>
      <c r="K26" s="275">
        <f>1.441/2</f>
        <v>0.72050000000000003</v>
      </c>
      <c r="L26" s="275">
        <v>0</v>
      </c>
      <c r="M26" s="275">
        <v>0</v>
      </c>
      <c r="N26" s="275">
        <v>0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9"/>
        <v>0.9879230769230769</v>
      </c>
      <c r="U26" s="275">
        <f t="shared" si="10"/>
        <v>0.98669230769230765</v>
      </c>
      <c r="V26" s="275">
        <f t="shared" si="11"/>
        <v>0.98807692307692307</v>
      </c>
      <c r="W26" s="275">
        <f t="shared" si="12"/>
        <v>0.98630769230769222</v>
      </c>
      <c r="X26" s="275">
        <f t="shared" si="13"/>
        <v>0.98453846153846147</v>
      </c>
      <c r="Y26" s="275">
        <f t="shared" si="14"/>
        <v>0.98</v>
      </c>
      <c r="Z26" s="275">
        <f t="shared" si="15"/>
        <v>0.98630769230769222</v>
      </c>
      <c r="AA26" s="275">
        <f>12.822/13</f>
        <v>0.98630769230769222</v>
      </c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9"/>
        <v>0.9879230769230769</v>
      </c>
      <c r="U27" s="275">
        <f t="shared" si="10"/>
        <v>0.98669230769230765</v>
      </c>
      <c r="V27" s="275">
        <f t="shared" si="11"/>
        <v>0.98807692307692307</v>
      </c>
      <c r="W27" s="275">
        <f t="shared" si="12"/>
        <v>0.98630769230769222</v>
      </c>
      <c r="X27" s="275">
        <f t="shared" si="13"/>
        <v>0.98453846153846147</v>
      </c>
      <c r="Y27" s="275">
        <f t="shared" si="14"/>
        <v>0.98</v>
      </c>
      <c r="Z27" s="275">
        <f t="shared" si="15"/>
        <v>0.98630769230769222</v>
      </c>
      <c r="AA27" s="275">
        <f>12.822/13</f>
        <v>0.98630769230769222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9"/>
        <v>0.9879230769230769</v>
      </c>
      <c r="U28" s="275">
        <f t="shared" si="10"/>
        <v>0.98669230769230765</v>
      </c>
      <c r="V28" s="275">
        <f t="shared" si="11"/>
        <v>0.98807692307692307</v>
      </c>
      <c r="W28" s="275">
        <f t="shared" si="12"/>
        <v>0.98630769230769222</v>
      </c>
      <c r="X28" s="275">
        <f t="shared" si="13"/>
        <v>0.98453846153846147</v>
      </c>
      <c r="Y28" s="275">
        <f t="shared" si="14"/>
        <v>0.98</v>
      </c>
      <c r="Z28" s="275">
        <f t="shared" si="15"/>
        <v>0.98630769230769222</v>
      </c>
      <c r="AA28" s="275">
        <f>12.822/13</f>
        <v>0.98630769230769222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9"/>
        <v>0.9879230769230769</v>
      </c>
      <c r="U29" s="275">
        <f t="shared" si="10"/>
        <v>0.98669230769230765</v>
      </c>
      <c r="V29" s="275">
        <f t="shared" si="11"/>
        <v>0.98807692307692307</v>
      </c>
      <c r="W29" s="275">
        <f t="shared" si="12"/>
        <v>0.98630769230769222</v>
      </c>
      <c r="X29" s="275">
        <f t="shared" si="13"/>
        <v>0.98453846153846147</v>
      </c>
      <c r="Y29" s="275">
        <f t="shared" si="14"/>
        <v>0.98</v>
      </c>
      <c r="Z29" s="275">
        <f t="shared" si="15"/>
        <v>0.98630769230769222</v>
      </c>
      <c r="AA29" s="275">
        <f>12.822/13</f>
        <v>0.98630769230769222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9"/>
        <v>0.9879230769230769</v>
      </c>
      <c r="U30" s="275">
        <f t="shared" si="10"/>
        <v>0.98669230769230765</v>
      </c>
      <c r="V30" s="275">
        <f t="shared" si="11"/>
        <v>0.98807692307692307</v>
      </c>
      <c r="W30" s="275">
        <f t="shared" si="12"/>
        <v>0.98630769230769222</v>
      </c>
      <c r="X30" s="275">
        <f t="shared" si="13"/>
        <v>0.98453846153846147</v>
      </c>
      <c r="Y30" s="275">
        <f t="shared" si="14"/>
        <v>0.98</v>
      </c>
      <c r="Z30" s="275">
        <f t="shared" si="15"/>
        <v>0.98630769230769222</v>
      </c>
      <c r="AA30" s="275">
        <f>12.822/13</f>
        <v>0.98630769230769222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v>0.95699999999999996</v>
      </c>
      <c r="G31" s="275"/>
      <c r="H31" s="275">
        <f>4.427/5</f>
        <v>0.88539999999999996</v>
      </c>
      <c r="I31" s="275">
        <v>0</v>
      </c>
      <c r="J31" s="275">
        <v>0</v>
      </c>
      <c r="K31" s="275">
        <v>0.7</v>
      </c>
      <c r="L31" s="275">
        <v>0</v>
      </c>
      <c r="M31" s="275"/>
      <c r="N31" s="275"/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9"/>
        <v>0.9879230769230769</v>
      </c>
      <c r="U31" s="275">
        <f t="shared" si="10"/>
        <v>0.98669230769230765</v>
      </c>
      <c r="V31" s="275">
        <f t="shared" si="11"/>
        <v>0.98807692307692307</v>
      </c>
      <c r="W31" s="275">
        <f t="shared" si="12"/>
        <v>0.98630769230769222</v>
      </c>
      <c r="X31" s="275">
        <f t="shared" si="13"/>
        <v>0.98453846153846147</v>
      </c>
      <c r="Y31" s="275">
        <f t="shared" si="14"/>
        <v>0.98</v>
      </c>
      <c r="Z31" s="275">
        <f t="shared" si="15"/>
        <v>0.98630769230769222</v>
      </c>
      <c r="AA31" s="275">
        <f>12.822/13</f>
        <v>0.98630769230769222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>
        <v>0</v>
      </c>
      <c r="M32" s="275">
        <v>0</v>
      </c>
      <c r="N32" s="275">
        <v>0</v>
      </c>
      <c r="O32" s="275">
        <v>0.73699999999999999</v>
      </c>
      <c r="P32" s="275">
        <v>0.86599999999999999</v>
      </c>
      <c r="Q32" s="275">
        <v>0.84499999999999997</v>
      </c>
      <c r="R32" s="273">
        <v>0.85699999999999998</v>
      </c>
      <c r="S32" s="275">
        <v>0.82199999999999995</v>
      </c>
      <c r="T32" s="275">
        <f t="shared" si="9"/>
        <v>0.9879230769230769</v>
      </c>
      <c r="U32" s="275">
        <f t="shared" si="10"/>
        <v>0.98669230769230765</v>
      </c>
      <c r="V32" s="275">
        <f t="shared" si="11"/>
        <v>0.98807692307692307</v>
      </c>
      <c r="W32" s="275">
        <f t="shared" si="12"/>
        <v>0.98630769230769222</v>
      </c>
      <c r="X32" s="275">
        <f t="shared" si="13"/>
        <v>0.98453846153846147</v>
      </c>
      <c r="Y32" s="275">
        <f t="shared" si="14"/>
        <v>0.98</v>
      </c>
      <c r="Z32" s="275">
        <f t="shared" si="15"/>
        <v>0.98630769230769222</v>
      </c>
      <c r="AA32" s="275">
        <f>12.822/13</f>
        <v>0.98630769230769222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6">SUM(C19:C32)</f>
        <v>14</v>
      </c>
      <c r="D33" s="16">
        <f t="shared" si="16"/>
        <v>0</v>
      </c>
      <c r="E33" s="16">
        <f t="shared" si="16"/>
        <v>0</v>
      </c>
      <c r="F33" s="16">
        <f t="shared" si="16"/>
        <v>0.95699999999999996</v>
      </c>
      <c r="G33" s="16">
        <f t="shared" si="16"/>
        <v>0</v>
      </c>
      <c r="H33" s="16">
        <f t="shared" si="16"/>
        <v>4.4269999999999996</v>
      </c>
      <c r="I33" s="16">
        <f t="shared" si="16"/>
        <v>1.9359999999999999</v>
      </c>
      <c r="J33" s="16">
        <f t="shared" si="16"/>
        <v>1.4410000000000001</v>
      </c>
      <c r="K33" s="16">
        <f t="shared" si="16"/>
        <v>2.141</v>
      </c>
      <c r="L33" s="16">
        <f t="shared" si="16"/>
        <v>0</v>
      </c>
      <c r="M33" s="16">
        <f t="shared" si="16"/>
        <v>0</v>
      </c>
      <c r="N33" s="16">
        <f t="shared" si="16"/>
        <v>3.9340000000000002</v>
      </c>
      <c r="O33" s="16">
        <f t="shared" si="16"/>
        <v>12.737</v>
      </c>
      <c r="P33" s="16">
        <f t="shared" si="16"/>
        <v>12.866</v>
      </c>
      <c r="Q33" s="16">
        <f t="shared" si="16"/>
        <v>12.845000000000001</v>
      </c>
      <c r="R33" s="16">
        <f t="shared" si="16"/>
        <v>12.856999999999999</v>
      </c>
      <c r="S33" s="16">
        <f t="shared" si="16"/>
        <v>12.821999999999999</v>
      </c>
      <c r="T33" s="16">
        <f t="shared" si="16"/>
        <v>12.842999999999998</v>
      </c>
      <c r="U33" s="16">
        <f t="shared" si="16"/>
        <v>12.826999999999996</v>
      </c>
      <c r="V33" s="16">
        <f t="shared" si="16"/>
        <v>12.844999999999999</v>
      </c>
      <c r="W33" s="16">
        <f t="shared" si="16"/>
        <v>12.821999999999999</v>
      </c>
      <c r="X33" s="16">
        <f t="shared" si="16"/>
        <v>12.798999999999999</v>
      </c>
      <c r="Y33" s="16">
        <f t="shared" si="16"/>
        <v>12.740000000000004</v>
      </c>
      <c r="Z33" s="16">
        <f t="shared" si="16"/>
        <v>12.821999999999999</v>
      </c>
      <c r="AA33" s="16">
        <f t="shared" si="16"/>
        <v>12.821999999999999</v>
      </c>
      <c r="AB33" s="16">
        <f t="shared" si="16"/>
        <v>0</v>
      </c>
      <c r="AC33" s="16">
        <f t="shared" si="16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3.8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4</v>
      </c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3.8</v>
      </c>
      <c r="H44" s="275">
        <v>4</v>
      </c>
      <c r="I44" s="273">
        <v>4</v>
      </c>
      <c r="J44" s="273">
        <v>3.8</v>
      </c>
      <c r="K44" s="273">
        <v>4</v>
      </c>
      <c r="L44" s="346">
        <v>4</v>
      </c>
      <c r="M44" s="346">
        <v>4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8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3.5</v>
      </c>
      <c r="Q45" s="273">
        <v>3.2</v>
      </c>
      <c r="R45" s="273">
        <v>3</v>
      </c>
      <c r="S45" s="273">
        <v>4.8</v>
      </c>
      <c r="T45" s="346">
        <v>3.8</v>
      </c>
      <c r="U45" s="275">
        <v>4</v>
      </c>
      <c r="V45" s="275">
        <v>3.5</v>
      </c>
      <c r="W45" s="273">
        <v>3</v>
      </c>
      <c r="X45" s="273">
        <v>5.5</v>
      </c>
      <c r="Y45" s="346">
        <v>5.4</v>
      </c>
      <c r="Z45" s="275">
        <v>5.5</v>
      </c>
      <c r="AA45" s="273">
        <v>4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6.8</v>
      </c>
      <c r="H46" s="273">
        <v>6.8</v>
      </c>
      <c r="I46" s="273">
        <v>7</v>
      </c>
      <c r="J46" s="273">
        <v>7</v>
      </c>
      <c r="K46" s="273">
        <v>7.2</v>
      </c>
      <c r="L46" s="273">
        <v>7.1</v>
      </c>
      <c r="M46" s="273">
        <v>6.9</v>
      </c>
      <c r="N46" s="273">
        <v>6.9</v>
      </c>
      <c r="O46" s="273">
        <v>6.5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/>
      <c r="AC46" s="275"/>
    </row>
    <row r="47" spans="1:51" x14ac:dyDescent="0.25">
      <c r="A47" s="8" t="s">
        <v>21</v>
      </c>
      <c r="B47" s="16">
        <f>SUM(B43:B46)</f>
        <v>0</v>
      </c>
      <c r="C47" s="16">
        <f t="shared" ref="C47:AC47" si="17">SUM(C43:C46)</f>
        <v>26.6</v>
      </c>
      <c r="D47" s="16">
        <f t="shared" si="17"/>
        <v>0</v>
      </c>
      <c r="E47" s="16">
        <f t="shared" si="17"/>
        <v>0</v>
      </c>
      <c r="F47" s="16">
        <f t="shared" si="17"/>
        <v>11</v>
      </c>
      <c r="G47" s="16">
        <f t="shared" si="17"/>
        <v>10.6</v>
      </c>
      <c r="H47" s="16">
        <f t="shared" si="17"/>
        <v>10.8</v>
      </c>
      <c r="I47" s="16">
        <f t="shared" si="17"/>
        <v>11</v>
      </c>
      <c r="J47" s="16">
        <f t="shared" si="17"/>
        <v>10.8</v>
      </c>
      <c r="K47" s="16">
        <f t="shared" si="17"/>
        <v>11.2</v>
      </c>
      <c r="L47" s="16">
        <f t="shared" si="17"/>
        <v>11.1</v>
      </c>
      <c r="M47" s="16">
        <f t="shared" si="17"/>
        <v>10.9</v>
      </c>
      <c r="N47" s="16">
        <f t="shared" si="17"/>
        <v>10.9</v>
      </c>
      <c r="O47" s="16">
        <f t="shared" si="17"/>
        <v>13</v>
      </c>
      <c r="P47" s="16">
        <f t="shared" si="17"/>
        <v>14.5</v>
      </c>
      <c r="Q47" s="16">
        <f t="shared" si="17"/>
        <v>14.2</v>
      </c>
      <c r="R47" s="16">
        <f t="shared" si="17"/>
        <v>14</v>
      </c>
      <c r="S47" s="16">
        <f t="shared" si="17"/>
        <v>15.8</v>
      </c>
      <c r="T47" s="16">
        <f t="shared" si="17"/>
        <v>14.8</v>
      </c>
      <c r="U47" s="16">
        <f t="shared" si="17"/>
        <v>15</v>
      </c>
      <c r="V47" s="16">
        <f t="shared" si="17"/>
        <v>14.5</v>
      </c>
      <c r="W47" s="16">
        <f t="shared" si="17"/>
        <v>14</v>
      </c>
      <c r="X47" s="16">
        <f t="shared" si="17"/>
        <v>16.5</v>
      </c>
      <c r="Y47" s="16">
        <f t="shared" si="17"/>
        <v>16.399999999999999</v>
      </c>
      <c r="Z47" s="16">
        <f t="shared" si="17"/>
        <v>16.5</v>
      </c>
      <c r="AA47" s="16">
        <f t="shared" si="17"/>
        <v>15</v>
      </c>
      <c r="AB47" s="16">
        <f t="shared" si="17"/>
        <v>0</v>
      </c>
      <c r="AC47" s="16">
        <f t="shared" si="17"/>
        <v>0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14.3</v>
      </c>
      <c r="G49" s="273">
        <v>14.26</v>
      </c>
      <c r="H49" s="273">
        <v>14.26</v>
      </c>
      <c r="I49" s="273">
        <v>14.26</v>
      </c>
      <c r="J49" s="275">
        <v>14.25</v>
      </c>
      <c r="K49" s="273">
        <v>14.25</v>
      </c>
      <c r="L49" s="273">
        <v>14.3</v>
      </c>
      <c r="M49" s="273">
        <v>14.3</v>
      </c>
      <c r="N49" s="273">
        <v>14.28</v>
      </c>
      <c r="O49" s="273">
        <v>14.25</v>
      </c>
      <c r="P49" s="273">
        <v>14.24</v>
      </c>
      <c r="Q49" s="273">
        <v>14.26</v>
      </c>
      <c r="R49" s="273">
        <v>14.22</v>
      </c>
      <c r="S49" s="346">
        <v>14.24</v>
      </c>
      <c r="T49" s="275">
        <v>14.25</v>
      </c>
      <c r="U49" s="273">
        <v>14.25</v>
      </c>
      <c r="V49" s="273">
        <v>14.24</v>
      </c>
      <c r="W49" s="273">
        <v>14.25</v>
      </c>
      <c r="X49" s="273">
        <v>14.24</v>
      </c>
      <c r="Y49" s="273">
        <v>14.25</v>
      </c>
      <c r="Z49" s="273">
        <v>14.28</v>
      </c>
      <c r="AA49" s="275">
        <v>14.28</v>
      </c>
      <c r="AB49" s="273"/>
      <c r="AC49" s="273"/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22</v>
      </c>
    </row>
    <row r="50" spans="1:35" x14ac:dyDescent="0.25">
      <c r="A50" s="8" t="s">
        <v>21</v>
      </c>
      <c r="B50" s="16">
        <f>B49</f>
        <v>0</v>
      </c>
      <c r="C50" s="16">
        <f t="shared" ref="C50:AC50" si="18">C49</f>
        <v>15</v>
      </c>
      <c r="D50" s="16">
        <f t="shared" si="18"/>
        <v>0</v>
      </c>
      <c r="E50" s="16">
        <f t="shared" si="18"/>
        <v>0</v>
      </c>
      <c r="F50" s="16">
        <f t="shared" si="18"/>
        <v>14.3</v>
      </c>
      <c r="G50" s="16">
        <f t="shared" si="18"/>
        <v>14.26</v>
      </c>
      <c r="H50" s="16">
        <f t="shared" si="18"/>
        <v>14.26</v>
      </c>
      <c r="I50" s="16">
        <f t="shared" si="18"/>
        <v>14.26</v>
      </c>
      <c r="J50" s="16">
        <f t="shared" si="18"/>
        <v>14.25</v>
      </c>
      <c r="K50" s="16">
        <f t="shared" si="18"/>
        <v>14.25</v>
      </c>
      <c r="L50" s="16">
        <f t="shared" si="18"/>
        <v>14.3</v>
      </c>
      <c r="M50" s="16">
        <f t="shared" si="18"/>
        <v>14.3</v>
      </c>
      <c r="N50" s="16">
        <f t="shared" si="18"/>
        <v>14.28</v>
      </c>
      <c r="O50" s="16">
        <f t="shared" si="18"/>
        <v>14.25</v>
      </c>
      <c r="P50" s="16">
        <f t="shared" si="18"/>
        <v>14.24</v>
      </c>
      <c r="Q50" s="16">
        <f t="shared" si="18"/>
        <v>14.26</v>
      </c>
      <c r="R50" s="16">
        <f t="shared" si="18"/>
        <v>14.22</v>
      </c>
      <c r="S50" s="16">
        <f t="shared" si="18"/>
        <v>14.24</v>
      </c>
      <c r="T50" s="16">
        <f t="shared" si="18"/>
        <v>14.25</v>
      </c>
      <c r="U50" s="16">
        <f t="shared" si="18"/>
        <v>14.25</v>
      </c>
      <c r="V50" s="16">
        <f t="shared" si="18"/>
        <v>14.24</v>
      </c>
      <c r="W50" s="16">
        <f t="shared" si="18"/>
        <v>14.25</v>
      </c>
      <c r="X50" s="16">
        <f t="shared" si="18"/>
        <v>14.24</v>
      </c>
      <c r="Y50" s="16">
        <f t="shared" si="18"/>
        <v>14.25</v>
      </c>
      <c r="Z50" s="16">
        <f t="shared" si="18"/>
        <v>14.28</v>
      </c>
      <c r="AA50" s="16">
        <f t="shared" si="18"/>
        <v>14.28</v>
      </c>
      <c r="AB50" s="16">
        <f t="shared" si="18"/>
        <v>0</v>
      </c>
      <c r="AC50" s="16">
        <f t="shared" si="18"/>
        <v>0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/>
      <c r="AC52" s="273"/>
      <c r="AD52" s="36"/>
      <c r="AE52" s="36"/>
      <c r="AF52" s="10">
        <f t="shared" ref="AF52:AF65" si="19">COUNTIF(F52:AC52,$AJ$8)</f>
        <v>0</v>
      </c>
      <c r="AG52" s="10">
        <f t="shared" ref="AG52:AG65" si="20">COUNTIF(G52:AD52,$AJ$7)</f>
        <v>0</v>
      </c>
      <c r="AH52" s="10">
        <f t="shared" ref="AH52:AH65" si="2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/>
      <c r="AC53" s="273"/>
      <c r="AD53" s="36"/>
      <c r="AE53" s="36"/>
      <c r="AF53" s="10">
        <f t="shared" si="19"/>
        <v>0</v>
      </c>
      <c r="AG53" s="10">
        <f t="shared" si="20"/>
        <v>0</v>
      </c>
      <c r="AH53" s="10">
        <f t="shared" si="2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/>
      <c r="AC54" s="273"/>
      <c r="AD54" s="36"/>
      <c r="AE54" s="36"/>
      <c r="AF54" s="10">
        <f t="shared" si="19"/>
        <v>0</v>
      </c>
      <c r="AG54" s="10">
        <f t="shared" si="20"/>
        <v>0</v>
      </c>
      <c r="AH54" s="10">
        <f t="shared" si="2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19"/>
        <v>0</v>
      </c>
      <c r="AG55" s="10">
        <f t="shared" si="20"/>
        <v>0</v>
      </c>
      <c r="AH55" s="10">
        <f t="shared" si="2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>
        <v>0.8</v>
      </c>
      <c r="U56" s="273">
        <v>0.8</v>
      </c>
      <c r="V56" s="273">
        <v>0.8</v>
      </c>
      <c r="W56" s="273">
        <v>0.7</v>
      </c>
      <c r="X56" s="273"/>
      <c r="Y56" s="273"/>
      <c r="Z56" s="273"/>
      <c r="AA56" s="273"/>
      <c r="AB56" s="273"/>
      <c r="AC56" s="273"/>
      <c r="AD56" s="36"/>
      <c r="AE56" s="36"/>
      <c r="AF56" s="10">
        <f t="shared" si="19"/>
        <v>0</v>
      </c>
      <c r="AG56" s="10">
        <f t="shared" si="20"/>
        <v>0</v>
      </c>
      <c r="AH56" s="10">
        <f t="shared" si="21"/>
        <v>4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 t="s">
        <v>4</v>
      </c>
      <c r="G57" s="273" t="s">
        <v>4</v>
      </c>
      <c r="H57" s="273" t="s">
        <v>4</v>
      </c>
      <c r="I57" s="273" t="s">
        <v>4</v>
      </c>
      <c r="J57" s="273" t="s">
        <v>4</v>
      </c>
      <c r="K57" s="273" t="s">
        <v>4</v>
      </c>
      <c r="L57" s="273" t="s">
        <v>4</v>
      </c>
      <c r="M57" s="273" t="s">
        <v>4</v>
      </c>
      <c r="N57" s="273" t="s">
        <v>4</v>
      </c>
      <c r="O57" s="273" t="s">
        <v>4</v>
      </c>
      <c r="P57" s="273" t="s">
        <v>4</v>
      </c>
      <c r="Q57" s="346">
        <v>0.8</v>
      </c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>
        <v>0.7</v>
      </c>
      <c r="X57" s="273"/>
      <c r="Y57" s="273"/>
      <c r="Z57" s="273"/>
      <c r="AA57" s="273"/>
      <c r="AB57" s="273"/>
      <c r="AC57" s="273"/>
      <c r="AD57" s="36"/>
      <c r="AE57" s="36"/>
      <c r="AF57" s="10">
        <f t="shared" si="19"/>
        <v>0</v>
      </c>
      <c r="AG57" s="10">
        <f t="shared" si="20"/>
        <v>0</v>
      </c>
      <c r="AH57" s="10">
        <f t="shared" si="21"/>
        <v>7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/>
      <c r="T58" s="346">
        <v>0.8</v>
      </c>
      <c r="U58" s="273">
        <v>0.8</v>
      </c>
      <c r="V58" s="273">
        <v>0.8</v>
      </c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19"/>
        <v>0</v>
      </c>
      <c r="AG58" s="10">
        <f t="shared" si="20"/>
        <v>0</v>
      </c>
      <c r="AH58" s="10">
        <f t="shared" si="21"/>
        <v>5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/>
      <c r="AC59" s="273"/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19"/>
        <v>0</v>
      </c>
      <c r="AG60" s="10">
        <f t="shared" si="20"/>
        <v>0</v>
      </c>
      <c r="AH60" s="10">
        <f t="shared" si="21"/>
        <v>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0.75</v>
      </c>
      <c r="Q61" s="346">
        <v>0.75</v>
      </c>
      <c r="R61" s="346">
        <v>0.75</v>
      </c>
      <c r="S61" s="346">
        <v>0.75</v>
      </c>
      <c r="T61" s="346">
        <v>0.75</v>
      </c>
      <c r="U61" s="273">
        <v>0.75</v>
      </c>
      <c r="V61" s="273">
        <v>0.75</v>
      </c>
      <c r="W61" s="273">
        <v>0.75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19"/>
        <v>0</v>
      </c>
      <c r="AG61" s="10">
        <f t="shared" si="20"/>
        <v>0</v>
      </c>
      <c r="AH61" s="10">
        <f t="shared" si="21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0.75</v>
      </c>
      <c r="Q62" s="346">
        <v>0.75</v>
      </c>
      <c r="R62" s="346">
        <v>0.75</v>
      </c>
      <c r="S62" s="346">
        <v>0.75</v>
      </c>
      <c r="T62" s="346">
        <v>0.75</v>
      </c>
      <c r="U62" s="273">
        <v>0.75</v>
      </c>
      <c r="V62" s="273">
        <v>0.75</v>
      </c>
      <c r="W62" s="273">
        <v>0.75</v>
      </c>
      <c r="X62" s="273">
        <v>0.7</v>
      </c>
      <c r="Y62" s="273">
        <v>0.7</v>
      </c>
      <c r="Z62" s="273"/>
      <c r="AA62" s="273"/>
      <c r="AB62" s="273"/>
      <c r="AC62" s="273"/>
      <c r="AD62" s="36"/>
      <c r="AE62" s="36"/>
      <c r="AF62" s="10">
        <f t="shared" si="19"/>
        <v>0</v>
      </c>
      <c r="AG62" s="10">
        <f t="shared" si="20"/>
        <v>0</v>
      </c>
      <c r="AH62" s="10">
        <f t="shared" si="21"/>
        <v>10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19"/>
        <v>0</v>
      </c>
      <c r="AG63" s="10">
        <f t="shared" si="20"/>
        <v>0</v>
      </c>
      <c r="AH63" s="10">
        <f t="shared" si="21"/>
        <v>10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>
        <v>0.7</v>
      </c>
      <c r="Z64" s="273"/>
      <c r="AA64" s="273"/>
      <c r="AB64" s="273"/>
      <c r="AC64" s="273"/>
      <c r="AD64" s="36"/>
      <c r="AE64" s="36"/>
      <c r="AF64" s="10">
        <f t="shared" si="19"/>
        <v>0</v>
      </c>
      <c r="AG64" s="10">
        <f t="shared" si="20"/>
        <v>0</v>
      </c>
      <c r="AH64" s="10">
        <f t="shared" si="21"/>
        <v>9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</v>
      </c>
      <c r="R65" s="346">
        <v>0.7</v>
      </c>
      <c r="S65" s="346">
        <v>0.7</v>
      </c>
      <c r="T65" s="346">
        <v>0.8</v>
      </c>
      <c r="U65" s="273">
        <v>0.8</v>
      </c>
      <c r="V65" s="273">
        <v>0.8</v>
      </c>
      <c r="W65" s="273">
        <v>0.8</v>
      </c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19"/>
        <v>0</v>
      </c>
      <c r="AG65" s="10">
        <f t="shared" si="20"/>
        <v>0</v>
      </c>
      <c r="AH65" s="10">
        <f t="shared" si="21"/>
        <v>10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2">SUM(F52:F65)</f>
        <v>0</v>
      </c>
      <c r="G66" s="16">
        <f t="shared" si="22"/>
        <v>0</v>
      </c>
      <c r="H66" s="16">
        <f t="shared" si="22"/>
        <v>0</v>
      </c>
      <c r="I66" s="16">
        <f t="shared" si="22"/>
        <v>0</v>
      </c>
      <c r="J66" s="16">
        <f t="shared" si="22"/>
        <v>0</v>
      </c>
      <c r="K66" s="16">
        <f t="shared" si="22"/>
        <v>0</v>
      </c>
      <c r="L66" s="16">
        <f t="shared" si="22"/>
        <v>0</v>
      </c>
      <c r="M66" s="16">
        <f t="shared" si="22"/>
        <v>0</v>
      </c>
      <c r="N66" s="16">
        <f t="shared" si="22"/>
        <v>0</v>
      </c>
      <c r="O66" s="16">
        <f t="shared" si="22"/>
        <v>0</v>
      </c>
      <c r="P66" s="16">
        <f t="shared" si="22"/>
        <v>2.9000000000000004</v>
      </c>
      <c r="Q66" s="16">
        <f t="shared" si="22"/>
        <v>5.2</v>
      </c>
      <c r="R66" s="16">
        <f t="shared" si="22"/>
        <v>5.2</v>
      </c>
      <c r="S66" s="16">
        <f t="shared" si="22"/>
        <v>4.4000000000000004</v>
      </c>
      <c r="T66" s="16">
        <f>SUM(T52:T65)</f>
        <v>6.9</v>
      </c>
      <c r="U66" s="16">
        <f t="shared" si="22"/>
        <v>6.9</v>
      </c>
      <c r="V66" s="16">
        <f t="shared" si="22"/>
        <v>6.9</v>
      </c>
      <c r="W66" s="16">
        <f t="shared" si="22"/>
        <v>5.0999999999999996</v>
      </c>
      <c r="X66" s="16">
        <f t="shared" si="22"/>
        <v>2.8</v>
      </c>
      <c r="Y66" s="16">
        <f t="shared" si="22"/>
        <v>2.8</v>
      </c>
      <c r="Z66" s="16">
        <f t="shared" si="22"/>
        <v>0</v>
      </c>
      <c r="AA66" s="16">
        <f t="shared" si="22"/>
        <v>0</v>
      </c>
      <c r="AB66" s="16">
        <f t="shared" si="22"/>
        <v>0</v>
      </c>
      <c r="AC66" s="16">
        <f t="shared" si="2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>
        <f>0.99/2</f>
        <v>0.495</v>
      </c>
      <c r="H68" s="346">
        <f>0.93/2</f>
        <v>0.46500000000000002</v>
      </c>
      <c r="I68" s="346">
        <f>0.88/2</f>
        <v>0.44</v>
      </c>
      <c r="J68" s="346">
        <f>0.87/2</f>
        <v>0.435</v>
      </c>
      <c r="K68" s="346"/>
      <c r="L68" s="346"/>
      <c r="M68" s="346"/>
      <c r="N68" s="346"/>
      <c r="O68" s="346"/>
      <c r="P68" s="346"/>
      <c r="Q68" s="346"/>
      <c r="R68" s="346"/>
      <c r="S68" s="346"/>
      <c r="T68" s="346"/>
      <c r="U68" s="273">
        <f>1.49/2</f>
        <v>0.745</v>
      </c>
      <c r="V68" s="273">
        <f>1.48/2</f>
        <v>0.74</v>
      </c>
      <c r="W68" s="273">
        <f>1.46/2</f>
        <v>0.73</v>
      </c>
      <c r="X68" s="273">
        <f>1.45/2</f>
        <v>0.72499999999999998</v>
      </c>
      <c r="Y68" s="273">
        <f>1.68/3</f>
        <v>0.55999999999999994</v>
      </c>
      <c r="Z68" s="273">
        <f>1.61/3</f>
        <v>0.53666666666666674</v>
      </c>
      <c r="AA68" s="273">
        <f>1.61/3</f>
        <v>0.53666666666666674</v>
      </c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11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1.09/2</f>
        <v>0.54500000000000004</v>
      </c>
      <c r="G69" s="346"/>
      <c r="H69" s="346"/>
      <c r="I69" s="346"/>
      <c r="J69" s="346">
        <f>0.88/2</f>
        <v>0.44</v>
      </c>
      <c r="K69" s="346">
        <f>0.93/2</f>
        <v>0.46500000000000002</v>
      </c>
      <c r="L69" s="346">
        <v>0.55500000000000005</v>
      </c>
      <c r="M69" s="346">
        <v>0.55500000000000005</v>
      </c>
      <c r="N69" s="346">
        <v>0.59</v>
      </c>
      <c r="O69" s="346">
        <v>0.61</v>
      </c>
      <c r="P69" s="346">
        <f>1.47/2</f>
        <v>0.73499999999999999</v>
      </c>
      <c r="Q69" s="346">
        <f>1.46/2</f>
        <v>0.73</v>
      </c>
      <c r="R69" s="346">
        <f>1.51/2</f>
        <v>0.755</v>
      </c>
      <c r="S69" s="346">
        <f>1.49/2</f>
        <v>0.745</v>
      </c>
      <c r="T69" s="273">
        <f>1.48/2</f>
        <v>0.74</v>
      </c>
      <c r="U69" s="273">
        <f>1.49/2</f>
        <v>0.745</v>
      </c>
      <c r="V69" s="273">
        <f>1.48/2</f>
        <v>0.74</v>
      </c>
      <c r="W69" s="273">
        <f>1.46/2</f>
        <v>0.73</v>
      </c>
      <c r="X69" s="273">
        <f>1.45/2</f>
        <v>0.72499999999999998</v>
      </c>
      <c r="Y69" s="273">
        <f>1.68/3</f>
        <v>0.55999999999999994</v>
      </c>
      <c r="Z69" s="273">
        <f>1.61/3</f>
        <v>0.53666666666666674</v>
      </c>
      <c r="AA69" s="273">
        <f>1.61/3</f>
        <v>0.53666666666666674</v>
      </c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19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1.09/2</f>
        <v>0.54500000000000004</v>
      </c>
      <c r="G70" s="346">
        <f>0.99/2</f>
        <v>0.495</v>
      </c>
      <c r="H70" s="346">
        <f>0.93/2</f>
        <v>0.46500000000000002</v>
      </c>
      <c r="I70" s="346">
        <f>0.88/2</f>
        <v>0.44</v>
      </c>
      <c r="J70" s="346"/>
      <c r="K70" s="346">
        <f>0.93/2</f>
        <v>0.46500000000000002</v>
      </c>
      <c r="L70" s="346">
        <v>0.55500000000000005</v>
      </c>
      <c r="M70" s="346">
        <v>0.55500000000000005</v>
      </c>
      <c r="N70" s="275">
        <v>0.59</v>
      </c>
      <c r="O70" s="346">
        <v>0.61</v>
      </c>
      <c r="P70" s="346">
        <f>1.47/2</f>
        <v>0.73499999999999999</v>
      </c>
      <c r="Q70" s="346">
        <f>1.46/2</f>
        <v>0.73</v>
      </c>
      <c r="R70" s="346">
        <f>1.51/2</f>
        <v>0.755</v>
      </c>
      <c r="S70" s="346">
        <f>1.49/2</f>
        <v>0.745</v>
      </c>
      <c r="T70" s="273">
        <f>1.48/2</f>
        <v>0.74</v>
      </c>
      <c r="U70" s="273"/>
      <c r="V70" s="273"/>
      <c r="W70" s="273"/>
      <c r="X70" s="273"/>
      <c r="Y70" s="273">
        <f>1.68/3</f>
        <v>0.55999999999999994</v>
      </c>
      <c r="Z70" s="273">
        <f>1.61/3</f>
        <v>0.53666666666666674</v>
      </c>
      <c r="AA70" s="273">
        <f>1.61/3</f>
        <v>0.53666666666666674</v>
      </c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3">SUM(C68:C70)</f>
        <v>2.5499999999999998</v>
      </c>
      <c r="D71" s="16">
        <f t="shared" si="23"/>
        <v>0</v>
      </c>
      <c r="E71" s="16">
        <f t="shared" si="23"/>
        <v>0</v>
      </c>
      <c r="F71" s="16">
        <f t="shared" si="23"/>
        <v>1.0900000000000001</v>
      </c>
      <c r="G71" s="16">
        <f t="shared" si="23"/>
        <v>0.99</v>
      </c>
      <c r="H71" s="16">
        <f t="shared" si="23"/>
        <v>0.93</v>
      </c>
      <c r="I71" s="16">
        <f t="shared" si="23"/>
        <v>0.88</v>
      </c>
      <c r="J71" s="16">
        <f t="shared" si="23"/>
        <v>0.875</v>
      </c>
      <c r="K71" s="16">
        <f t="shared" si="23"/>
        <v>0.93</v>
      </c>
      <c r="L71" s="16">
        <f t="shared" si="23"/>
        <v>1.1100000000000001</v>
      </c>
      <c r="M71" s="16">
        <f t="shared" si="23"/>
        <v>1.1100000000000001</v>
      </c>
      <c r="N71" s="16">
        <f t="shared" si="23"/>
        <v>1.18</v>
      </c>
      <c r="O71" s="16">
        <f t="shared" si="23"/>
        <v>1.22</v>
      </c>
      <c r="P71" s="16">
        <f t="shared" si="23"/>
        <v>1.47</v>
      </c>
      <c r="Q71" s="16">
        <f t="shared" si="23"/>
        <v>1.46</v>
      </c>
      <c r="R71" s="16">
        <f t="shared" si="23"/>
        <v>1.51</v>
      </c>
      <c r="S71" s="16">
        <f t="shared" si="23"/>
        <v>1.49</v>
      </c>
      <c r="T71" s="16">
        <f t="shared" si="23"/>
        <v>1.48</v>
      </c>
      <c r="U71" s="16">
        <f t="shared" si="23"/>
        <v>1.49</v>
      </c>
      <c r="V71" s="16">
        <f t="shared" si="23"/>
        <v>1.48</v>
      </c>
      <c r="W71" s="16">
        <f t="shared" si="23"/>
        <v>1.46</v>
      </c>
      <c r="X71" s="16">
        <f t="shared" si="23"/>
        <v>1.45</v>
      </c>
      <c r="Y71" s="16">
        <f t="shared" si="23"/>
        <v>1.6799999999999997</v>
      </c>
      <c r="Z71" s="16">
        <f t="shared" si="23"/>
        <v>1.6100000000000003</v>
      </c>
      <c r="AA71" s="16">
        <f t="shared" si="23"/>
        <v>1.6100000000000003</v>
      </c>
      <c r="AB71" s="16">
        <f t="shared" si="23"/>
        <v>0</v>
      </c>
      <c r="AC71" s="16">
        <f t="shared" si="23"/>
        <v>0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4">COUNTIF(F73:AC73,$AF$11)</f>
        <v>0</v>
      </c>
      <c r="AG73" s="10">
        <f t="shared" ref="AG73:AG81" si="25">COUNTIF(G73:AC73,$AG$11)</f>
        <v>0</v>
      </c>
      <c r="AH73" s="10">
        <f t="shared" ref="AH73:AH81" si="2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4"/>
        <v>0</v>
      </c>
      <c r="AG74" s="10">
        <f t="shared" si="25"/>
        <v>0</v>
      </c>
      <c r="AH74" s="10">
        <f t="shared" si="2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2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4"/>
        <v>0</v>
      </c>
      <c r="AG76" s="10">
        <f t="shared" si="25"/>
        <v>0</v>
      </c>
      <c r="AH76" s="10">
        <f t="shared" si="2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4"/>
        <v>0</v>
      </c>
      <c r="AG77" s="10">
        <f t="shared" si="25"/>
        <v>0</v>
      </c>
      <c r="AH77" s="10">
        <f t="shared" si="2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4"/>
        <v>0</v>
      </c>
      <c r="AG78" s="10">
        <f t="shared" si="25"/>
        <v>0</v>
      </c>
      <c r="AH78" s="10">
        <f t="shared" si="2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4"/>
        <v>0</v>
      </c>
      <c r="AG79" s="10">
        <f t="shared" si="25"/>
        <v>0</v>
      </c>
      <c r="AH79" s="10">
        <f t="shared" si="2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4"/>
        <v>0</v>
      </c>
      <c r="AG80" s="10">
        <f t="shared" si="25"/>
        <v>0</v>
      </c>
      <c r="AH80" s="10">
        <f t="shared" si="2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4"/>
        <v>0</v>
      </c>
      <c r="AG81" s="10">
        <f t="shared" si="25"/>
        <v>0</v>
      </c>
      <c r="AH81" s="10">
        <f t="shared" si="2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 t="s">
        <v>4</v>
      </c>
      <c r="G84" s="273" t="s">
        <v>4</v>
      </c>
      <c r="H84" s="273" t="s">
        <v>4</v>
      </c>
      <c r="I84" s="273" t="s">
        <v>4</v>
      </c>
      <c r="J84" s="273" t="s">
        <v>4</v>
      </c>
      <c r="K84" s="273" t="s">
        <v>4</v>
      </c>
      <c r="L84" s="273" t="s">
        <v>4</v>
      </c>
      <c r="M84" s="273" t="s">
        <v>4</v>
      </c>
      <c r="N84" s="273" t="s">
        <v>4</v>
      </c>
      <c r="O84" s="273" t="s">
        <v>4</v>
      </c>
      <c r="P84" s="273" t="s">
        <v>4</v>
      </c>
      <c r="Q84" s="273" t="s">
        <v>4</v>
      </c>
      <c r="R84" s="273" t="s">
        <v>4</v>
      </c>
      <c r="S84" s="273" t="s">
        <v>4</v>
      </c>
      <c r="T84" s="273" t="s">
        <v>4</v>
      </c>
      <c r="U84" s="273" t="s">
        <v>4</v>
      </c>
      <c r="V84" s="273" t="s">
        <v>4</v>
      </c>
      <c r="W84" s="273" t="s">
        <v>4</v>
      </c>
      <c r="X84" s="273" t="s">
        <v>4</v>
      </c>
      <c r="Y84" s="273" t="s">
        <v>4</v>
      </c>
      <c r="Z84" s="273" t="s">
        <v>4</v>
      </c>
      <c r="AA84" s="273" t="s">
        <v>4</v>
      </c>
      <c r="AB84" s="273"/>
      <c r="AC84" s="273"/>
      <c r="AD84" s="27"/>
      <c r="AE84" s="27"/>
      <c r="AF84" s="10">
        <f>COUNTIF(F84:AC84,$AF$11)</f>
        <v>22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0.77</v>
      </c>
      <c r="H85" s="273">
        <v>0.74</v>
      </c>
      <c r="I85" s="273">
        <v>0.72</v>
      </c>
      <c r="J85" s="275">
        <v>0.72</v>
      </c>
      <c r="K85" s="273">
        <v>0.73</v>
      </c>
      <c r="L85" s="275">
        <v>0.82</v>
      </c>
      <c r="M85" s="273">
        <v>0.8</v>
      </c>
      <c r="N85" s="273">
        <v>0.76</v>
      </c>
      <c r="O85" s="273">
        <v>0.83</v>
      </c>
      <c r="P85" s="273">
        <v>0.86</v>
      </c>
      <c r="Q85" s="273">
        <v>0.89</v>
      </c>
      <c r="R85" s="273">
        <v>0.91</v>
      </c>
      <c r="S85" s="273">
        <v>0.92</v>
      </c>
      <c r="T85" s="273">
        <v>0.95</v>
      </c>
      <c r="U85" s="273">
        <v>0.92</v>
      </c>
      <c r="V85" s="273" t="s">
        <v>4</v>
      </c>
      <c r="W85" s="273"/>
      <c r="X85" s="273">
        <v>1</v>
      </c>
      <c r="Y85" s="273">
        <v>1</v>
      </c>
      <c r="Z85" s="273">
        <v>0.91</v>
      </c>
      <c r="AA85" s="273">
        <v>0.91</v>
      </c>
      <c r="AB85" s="273"/>
      <c r="AC85" s="273"/>
      <c r="AD85" s="27"/>
      <c r="AE85" s="27"/>
      <c r="AF85" s="10">
        <f>COUNTIF(F85:AC85,$AF$11)</f>
        <v>1</v>
      </c>
      <c r="AG85" s="10">
        <f>COUNTIF(G85:AC85,$AG$11)</f>
        <v>0</v>
      </c>
      <c r="AH85" s="10">
        <f>COUNT(F85:AC85)</f>
        <v>20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27">SUM(C84:C85)</f>
        <v>2</v>
      </c>
      <c r="D86" s="16">
        <f t="shared" si="27"/>
        <v>0</v>
      </c>
      <c r="E86" s="16">
        <f t="shared" si="27"/>
        <v>0</v>
      </c>
      <c r="F86" s="16">
        <f t="shared" si="27"/>
        <v>0.82</v>
      </c>
      <c r="G86" s="16">
        <f t="shared" si="27"/>
        <v>0.77</v>
      </c>
      <c r="H86" s="16">
        <f t="shared" si="27"/>
        <v>0.74</v>
      </c>
      <c r="I86" s="16">
        <f t="shared" si="27"/>
        <v>0.72</v>
      </c>
      <c r="J86" s="16">
        <f t="shared" si="27"/>
        <v>0.72</v>
      </c>
      <c r="K86" s="16">
        <f t="shared" si="27"/>
        <v>0.73</v>
      </c>
      <c r="L86" s="16">
        <f t="shared" si="27"/>
        <v>0.82</v>
      </c>
      <c r="M86" s="16">
        <f t="shared" si="27"/>
        <v>0.8</v>
      </c>
      <c r="N86" s="16">
        <f t="shared" si="27"/>
        <v>0.76</v>
      </c>
      <c r="O86" s="16">
        <f t="shared" si="27"/>
        <v>0.83</v>
      </c>
      <c r="P86" s="16">
        <f t="shared" si="27"/>
        <v>0.86</v>
      </c>
      <c r="Q86" s="16">
        <f t="shared" si="27"/>
        <v>0.89</v>
      </c>
      <c r="R86" s="16">
        <f t="shared" si="27"/>
        <v>0.91</v>
      </c>
      <c r="S86" s="16">
        <f t="shared" si="27"/>
        <v>0.92</v>
      </c>
      <c r="T86" s="16">
        <f t="shared" si="27"/>
        <v>0.95</v>
      </c>
      <c r="U86" s="16">
        <f t="shared" si="27"/>
        <v>0.92</v>
      </c>
      <c r="V86" s="16">
        <f t="shared" si="27"/>
        <v>0</v>
      </c>
      <c r="W86" s="16">
        <f t="shared" si="27"/>
        <v>0</v>
      </c>
      <c r="X86" s="16">
        <f t="shared" si="27"/>
        <v>1</v>
      </c>
      <c r="Y86" s="16">
        <f t="shared" si="27"/>
        <v>1</v>
      </c>
      <c r="Z86" s="16">
        <f t="shared" si="27"/>
        <v>0.91</v>
      </c>
      <c r="AA86" s="16">
        <f t="shared" si="27"/>
        <v>0.91</v>
      </c>
      <c r="AB86" s="16">
        <f t="shared" si="27"/>
        <v>0</v>
      </c>
      <c r="AC86" s="16">
        <f t="shared" si="27"/>
        <v>0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28">SUM(F13:F16,F19:F32,F35:F37,F40,F43:F46,F49,F55,F56,F58,F60,F61,F62,F63,F64,F65,F68:F70,F84:F85,F57)</f>
        <v>41.367000000000004</v>
      </c>
      <c r="G89" s="23">
        <f t="shared" si="28"/>
        <v>40.22</v>
      </c>
      <c r="H89" s="23">
        <f t="shared" si="28"/>
        <v>37.557000000000009</v>
      </c>
      <c r="I89" s="23">
        <f t="shared" si="28"/>
        <v>35.295999999999992</v>
      </c>
      <c r="J89" s="23">
        <f t="shared" si="28"/>
        <v>34.585999999999999</v>
      </c>
      <c r="K89" s="23">
        <f t="shared" si="28"/>
        <v>35.851000000000006</v>
      </c>
      <c r="L89" s="23">
        <f t="shared" si="28"/>
        <v>40.93</v>
      </c>
      <c r="M89" s="23">
        <f t="shared" si="28"/>
        <v>39.909999999999997</v>
      </c>
      <c r="N89" s="23">
        <f t="shared" si="28"/>
        <v>44.354000000000006</v>
      </c>
      <c r="O89" s="23">
        <f>SUM(O13:O16,O19:O32,O35:O37,O40,O43:O46,O49,O55,O56,O58,O60,O61,O62,O63,O64,O65,O68:O70,O84:O85,O57)</f>
        <v>55.236999999999995</v>
      </c>
      <c r="P89" s="23">
        <f t="shared" ref="P89:AC89" si="29">SUM(P13:P16,P19:P32,P35:P37,P40,P43:P46,P49,P55,P56,P58,P60,P61,P62,P63,P64,P65,P68:P70,P84:P85,P57)</f>
        <v>60.236000000000004</v>
      </c>
      <c r="Q89" s="23">
        <f t="shared" si="29"/>
        <v>62.054999999999993</v>
      </c>
      <c r="R89" s="23">
        <f t="shared" si="29"/>
        <v>61.897000000000006</v>
      </c>
      <c r="S89" s="23">
        <f t="shared" si="29"/>
        <v>63.172000000000004</v>
      </c>
      <c r="T89" s="23">
        <f t="shared" si="29"/>
        <v>64.623000000000005</v>
      </c>
      <c r="U89" s="23">
        <f t="shared" si="29"/>
        <v>64.786999999999992</v>
      </c>
      <c r="V89" s="23">
        <f t="shared" si="29"/>
        <v>63.365000000000016</v>
      </c>
      <c r="W89" s="23">
        <f t="shared" si="29"/>
        <v>60.632000000000019</v>
      </c>
      <c r="X89" s="23">
        <f t="shared" si="29"/>
        <v>62.389000000000031</v>
      </c>
      <c r="Y89" s="23">
        <f t="shared" si="29"/>
        <v>61.870000000000026</v>
      </c>
      <c r="Z89" s="23">
        <f t="shared" si="29"/>
        <v>59.322000000000024</v>
      </c>
      <c r="AA89" s="23">
        <f t="shared" si="29"/>
        <v>57.822000000000024</v>
      </c>
      <c r="AB89" s="23">
        <f t="shared" si="29"/>
        <v>0</v>
      </c>
      <c r="AC89" s="23">
        <f t="shared" si="29"/>
        <v>0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-0.51900000000000546</v>
      </c>
      <c r="AG92" s="19"/>
      <c r="AH92" s="138">
        <f>Z89-AA89</f>
        <v>1.5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0">F17</f>
        <v>13.2</v>
      </c>
      <c r="G97" s="58">
        <f t="shared" si="30"/>
        <v>13.6</v>
      </c>
      <c r="H97" s="58">
        <f t="shared" si="30"/>
        <v>6.4</v>
      </c>
      <c r="I97" s="58">
        <f t="shared" si="30"/>
        <v>6.5</v>
      </c>
      <c r="J97" s="58">
        <f t="shared" si="30"/>
        <v>6.5</v>
      </c>
      <c r="K97" s="58">
        <f t="shared" si="30"/>
        <v>6.6</v>
      </c>
      <c r="L97" s="58">
        <f t="shared" si="30"/>
        <v>13.6</v>
      </c>
      <c r="M97" s="58">
        <f t="shared" si="30"/>
        <v>12.8</v>
      </c>
      <c r="N97" s="58">
        <f t="shared" si="30"/>
        <v>13.3</v>
      </c>
      <c r="O97" s="58">
        <f t="shared" si="30"/>
        <v>13.2</v>
      </c>
      <c r="P97" s="58">
        <f t="shared" si="30"/>
        <v>13.4</v>
      </c>
      <c r="Q97" s="58">
        <f t="shared" si="30"/>
        <v>13.2</v>
      </c>
      <c r="R97" s="58">
        <f t="shared" si="30"/>
        <v>13.2</v>
      </c>
      <c r="S97" s="58">
        <f t="shared" si="30"/>
        <v>7</v>
      </c>
      <c r="T97" s="58">
        <f t="shared" si="30"/>
        <v>13.4</v>
      </c>
      <c r="U97" s="58">
        <f t="shared" si="30"/>
        <v>13.4</v>
      </c>
      <c r="V97" s="58">
        <f t="shared" si="30"/>
        <v>13.4</v>
      </c>
      <c r="W97" s="58">
        <f t="shared" si="30"/>
        <v>13</v>
      </c>
      <c r="X97" s="58">
        <f t="shared" si="30"/>
        <v>13.6</v>
      </c>
      <c r="Y97" s="58">
        <f t="shared" si="30"/>
        <v>13</v>
      </c>
      <c r="Z97" s="58">
        <f t="shared" si="30"/>
        <v>13.2</v>
      </c>
      <c r="AA97" s="58">
        <f t="shared" si="30"/>
        <v>13.2</v>
      </c>
      <c r="AB97" s="58">
        <f t="shared" si="30"/>
        <v>0</v>
      </c>
      <c r="AC97" s="58">
        <f t="shared" si="30"/>
        <v>0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0.52800000000000002</v>
      </c>
      <c r="G98" s="62">
        <v>0.50800000000000001</v>
      </c>
      <c r="H98" s="62">
        <v>0.43099999999999999</v>
      </c>
      <c r="I98" s="62">
        <v>0.39800000000000002</v>
      </c>
      <c r="J98" s="62">
        <v>0.53500000000000003</v>
      </c>
      <c r="K98" s="62">
        <v>0.60799999999999998</v>
      </c>
      <c r="L98" s="62">
        <v>0.45500000000000002</v>
      </c>
      <c r="M98" s="62">
        <v>0.61599999999999999</v>
      </c>
      <c r="N98" s="62">
        <v>0.621</v>
      </c>
      <c r="O98" s="62">
        <v>0.64700000000000002</v>
      </c>
      <c r="P98" s="62">
        <v>0.53800000000000003</v>
      </c>
      <c r="Q98" s="62">
        <v>0.52</v>
      </c>
      <c r="R98" s="62">
        <v>0.51800000000000002</v>
      </c>
      <c r="S98" s="62">
        <v>0.51400000000000001</v>
      </c>
      <c r="T98" s="62">
        <v>0.63300000000000001</v>
      </c>
      <c r="U98" s="62">
        <v>0.63700000000000001</v>
      </c>
      <c r="V98" s="62">
        <v>0.65200000000000002</v>
      </c>
      <c r="W98" s="62">
        <v>0.59499999999999997</v>
      </c>
      <c r="X98" s="62">
        <v>0.56899999999999995</v>
      </c>
      <c r="Y98" s="62">
        <v>0.52100000000000002</v>
      </c>
      <c r="Z98" s="62">
        <v>0.52900000000000003</v>
      </c>
      <c r="AA98" s="62"/>
      <c r="AB98" s="62"/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1">F33</f>
        <v>0.95699999999999996</v>
      </c>
      <c r="G99" s="58">
        <f t="shared" si="31"/>
        <v>0</v>
      </c>
      <c r="H99" s="58">
        <f t="shared" si="31"/>
        <v>4.4269999999999996</v>
      </c>
      <c r="I99" s="58">
        <f t="shared" si="31"/>
        <v>1.9359999999999999</v>
      </c>
      <c r="J99" s="58">
        <f t="shared" si="31"/>
        <v>1.4410000000000001</v>
      </c>
      <c r="K99" s="58">
        <f t="shared" si="31"/>
        <v>2.141</v>
      </c>
      <c r="L99" s="58">
        <f t="shared" si="31"/>
        <v>0</v>
      </c>
      <c r="M99" s="58">
        <f t="shared" si="31"/>
        <v>0</v>
      </c>
      <c r="N99" s="58">
        <f t="shared" si="31"/>
        <v>3.9340000000000002</v>
      </c>
      <c r="O99" s="58">
        <f t="shared" si="31"/>
        <v>12.737</v>
      </c>
      <c r="P99" s="58">
        <f t="shared" si="31"/>
        <v>12.866</v>
      </c>
      <c r="Q99" s="58">
        <f t="shared" si="31"/>
        <v>12.845000000000001</v>
      </c>
      <c r="R99" s="58">
        <f t="shared" si="31"/>
        <v>12.856999999999999</v>
      </c>
      <c r="S99" s="58">
        <f t="shared" si="31"/>
        <v>12.821999999999999</v>
      </c>
      <c r="T99" s="58">
        <f t="shared" si="31"/>
        <v>12.842999999999998</v>
      </c>
      <c r="U99" s="58">
        <f t="shared" si="31"/>
        <v>12.826999999999996</v>
      </c>
      <c r="V99" s="58">
        <f t="shared" si="31"/>
        <v>12.844999999999999</v>
      </c>
      <c r="W99" s="58">
        <f t="shared" si="31"/>
        <v>12.821999999999999</v>
      </c>
      <c r="X99" s="58">
        <f t="shared" si="31"/>
        <v>12.798999999999999</v>
      </c>
      <c r="Y99" s="58">
        <f t="shared" si="31"/>
        <v>12.740000000000004</v>
      </c>
      <c r="Z99" s="58">
        <f t="shared" si="31"/>
        <v>12.821999999999999</v>
      </c>
      <c r="AA99" s="58">
        <f t="shared" si="31"/>
        <v>12.821999999999999</v>
      </c>
      <c r="AB99" s="58">
        <f t="shared" si="31"/>
        <v>0</v>
      </c>
      <c r="AC99" s="58">
        <f t="shared" si="31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2">F47</f>
        <v>11</v>
      </c>
      <c r="G101" s="59">
        <f t="shared" si="32"/>
        <v>10.6</v>
      </c>
      <c r="H101" s="59">
        <f t="shared" si="32"/>
        <v>10.8</v>
      </c>
      <c r="I101" s="59">
        <f t="shared" si="32"/>
        <v>11</v>
      </c>
      <c r="J101" s="59">
        <f t="shared" si="32"/>
        <v>10.8</v>
      </c>
      <c r="K101" s="59">
        <f t="shared" si="32"/>
        <v>11.2</v>
      </c>
      <c r="L101" s="59">
        <f t="shared" si="32"/>
        <v>11.1</v>
      </c>
      <c r="M101" s="59">
        <f t="shared" si="32"/>
        <v>10.9</v>
      </c>
      <c r="N101" s="59">
        <f t="shared" si="32"/>
        <v>10.9</v>
      </c>
      <c r="O101" s="59">
        <f t="shared" si="32"/>
        <v>13</v>
      </c>
      <c r="P101" s="59">
        <f t="shared" si="32"/>
        <v>14.5</v>
      </c>
      <c r="Q101" s="59">
        <f t="shared" si="32"/>
        <v>14.2</v>
      </c>
      <c r="R101" s="59">
        <f t="shared" si="32"/>
        <v>14</v>
      </c>
      <c r="S101" s="59">
        <f t="shared" si="32"/>
        <v>15.8</v>
      </c>
      <c r="T101" s="59">
        <f t="shared" si="32"/>
        <v>14.8</v>
      </c>
      <c r="U101" s="59">
        <f t="shared" si="32"/>
        <v>15</v>
      </c>
      <c r="V101" s="59">
        <f t="shared" si="32"/>
        <v>14.5</v>
      </c>
      <c r="W101" s="59">
        <f t="shared" si="32"/>
        <v>14</v>
      </c>
      <c r="X101" s="59">
        <f t="shared" si="32"/>
        <v>16.5</v>
      </c>
      <c r="Y101" s="59">
        <f t="shared" si="32"/>
        <v>16.399999999999999</v>
      </c>
      <c r="Z101" s="59">
        <f t="shared" si="32"/>
        <v>16.5</v>
      </c>
      <c r="AA101" s="59">
        <f t="shared" si="32"/>
        <v>15</v>
      </c>
      <c r="AB101" s="59">
        <f t="shared" si="32"/>
        <v>0</v>
      </c>
      <c r="AC101" s="59">
        <f t="shared" si="32"/>
        <v>0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0.17699999999999999</v>
      </c>
      <c r="G102" s="62">
        <v>0.16700000000000001</v>
      </c>
      <c r="H102" s="62">
        <v>0.17499999999999999</v>
      </c>
      <c r="I102" s="62">
        <v>0.183</v>
      </c>
      <c r="J102" s="62">
        <v>0.18</v>
      </c>
      <c r="K102" s="62">
        <v>0.17499999999999999</v>
      </c>
      <c r="L102" s="62">
        <v>0.19400000000000001</v>
      </c>
      <c r="M102" s="62">
        <v>0.20599999999999999</v>
      </c>
      <c r="N102" s="62">
        <v>0.16300000000000001</v>
      </c>
      <c r="O102" s="62">
        <v>0.20200000000000001</v>
      </c>
      <c r="P102" s="62">
        <v>0.22600000000000001</v>
      </c>
      <c r="Q102" s="62">
        <v>0.214</v>
      </c>
      <c r="R102" s="62">
        <v>0.27</v>
      </c>
      <c r="S102" s="62">
        <v>0.215</v>
      </c>
      <c r="T102" s="62">
        <v>0.20599999999999999</v>
      </c>
      <c r="U102" s="62">
        <v>0.21</v>
      </c>
      <c r="V102" s="62">
        <v>0.21099999999999999</v>
      </c>
      <c r="W102" s="62">
        <v>0.223</v>
      </c>
      <c r="X102" s="62">
        <v>0.223</v>
      </c>
      <c r="Y102" s="62">
        <v>0.23699999999999999</v>
      </c>
      <c r="Z102" s="62">
        <v>0.20699999999999999</v>
      </c>
      <c r="AA102" s="62"/>
      <c r="AB102" s="62"/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0.1658</v>
      </c>
      <c r="G103" s="62">
        <v>0.16189999999999999</v>
      </c>
      <c r="H103" s="62">
        <v>0.152</v>
      </c>
      <c r="I103" s="62">
        <v>0.159</v>
      </c>
      <c r="J103" s="62">
        <v>0.16400000000000001</v>
      </c>
      <c r="K103" s="62">
        <v>0.16</v>
      </c>
      <c r="L103" s="62">
        <v>0.17030000000000001</v>
      </c>
      <c r="M103" s="62">
        <v>0.15509999999999999</v>
      </c>
      <c r="N103" s="62">
        <v>0.17280000000000001</v>
      </c>
      <c r="O103" s="62">
        <v>0.33179999999999998</v>
      </c>
      <c r="P103" s="62">
        <v>0.32752999999999999</v>
      </c>
      <c r="Q103" s="62">
        <v>0.34749999999999998</v>
      </c>
      <c r="R103" s="62">
        <v>0.3392</v>
      </c>
      <c r="S103" s="62">
        <v>0.33</v>
      </c>
      <c r="T103" s="62">
        <v>0.35320000000000001</v>
      </c>
      <c r="U103" s="62">
        <v>0.33179999999999998</v>
      </c>
      <c r="V103" s="62">
        <v>0.3347</v>
      </c>
      <c r="W103" s="62">
        <v>0.33600000000000002</v>
      </c>
      <c r="X103" s="62">
        <v>0.30209999999999998</v>
      </c>
      <c r="Y103" s="62">
        <v>0.31890000000000002</v>
      </c>
      <c r="Z103" s="62">
        <v>0.32279999999999998</v>
      </c>
      <c r="AA103" s="62"/>
      <c r="AB103" s="62"/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3">F50</f>
        <v>14.3</v>
      </c>
      <c r="G104" s="59">
        <f t="shared" si="33"/>
        <v>14.26</v>
      </c>
      <c r="H104" s="59">
        <f t="shared" si="33"/>
        <v>14.26</v>
      </c>
      <c r="I104" s="59">
        <f t="shared" si="33"/>
        <v>14.26</v>
      </c>
      <c r="J104" s="59">
        <f t="shared" si="33"/>
        <v>14.25</v>
      </c>
      <c r="K104" s="59">
        <f t="shared" si="33"/>
        <v>14.25</v>
      </c>
      <c r="L104" s="59">
        <f t="shared" si="33"/>
        <v>14.3</v>
      </c>
      <c r="M104" s="59">
        <f t="shared" si="33"/>
        <v>14.3</v>
      </c>
      <c r="N104" s="59">
        <f t="shared" si="33"/>
        <v>14.28</v>
      </c>
      <c r="O104" s="59">
        <f t="shared" si="33"/>
        <v>14.25</v>
      </c>
      <c r="P104" s="59">
        <f t="shared" si="33"/>
        <v>14.24</v>
      </c>
      <c r="Q104" s="59">
        <f t="shared" si="33"/>
        <v>14.26</v>
      </c>
      <c r="R104" s="59">
        <f t="shared" si="33"/>
        <v>14.22</v>
      </c>
      <c r="S104" s="59">
        <f t="shared" si="33"/>
        <v>14.24</v>
      </c>
      <c r="T104" s="59">
        <f t="shared" si="33"/>
        <v>14.25</v>
      </c>
      <c r="U104" s="59">
        <f t="shared" si="33"/>
        <v>14.25</v>
      </c>
      <c r="V104" s="59">
        <f t="shared" si="33"/>
        <v>14.24</v>
      </c>
      <c r="W104" s="59">
        <f t="shared" si="33"/>
        <v>14.25</v>
      </c>
      <c r="X104" s="59">
        <f t="shared" si="33"/>
        <v>14.24</v>
      </c>
      <c r="Y104" s="59">
        <f t="shared" si="33"/>
        <v>14.25</v>
      </c>
      <c r="Z104" s="59">
        <f t="shared" si="33"/>
        <v>14.28</v>
      </c>
      <c r="AA104" s="59">
        <f t="shared" si="33"/>
        <v>14.28</v>
      </c>
      <c r="AB104" s="59">
        <f t="shared" si="33"/>
        <v>0</v>
      </c>
      <c r="AC104" s="59">
        <f t="shared" si="33"/>
        <v>0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</v>
      </c>
      <c r="G105" s="62">
        <v>0.74</v>
      </c>
      <c r="H105" s="62">
        <v>0.74</v>
      </c>
      <c r="I105" s="62">
        <v>0.74</v>
      </c>
      <c r="J105" s="62">
        <v>0.75</v>
      </c>
      <c r="K105" s="62">
        <v>0.71</v>
      </c>
      <c r="L105" s="62">
        <v>0.7</v>
      </c>
      <c r="M105" s="62">
        <v>0.7</v>
      </c>
      <c r="N105" s="62">
        <v>0.72</v>
      </c>
      <c r="O105" s="62">
        <v>0.75</v>
      </c>
      <c r="P105" s="62">
        <v>0.76</v>
      </c>
      <c r="Q105" s="62">
        <v>0.74</v>
      </c>
      <c r="R105" s="62">
        <v>0.78</v>
      </c>
      <c r="S105" s="62">
        <v>0.76</v>
      </c>
      <c r="T105" s="62">
        <v>0.75</v>
      </c>
      <c r="U105" s="62">
        <v>0.74</v>
      </c>
      <c r="V105" s="62">
        <v>0.76</v>
      </c>
      <c r="W105" s="62">
        <v>0.75</v>
      </c>
      <c r="X105" s="62">
        <v>0.76</v>
      </c>
      <c r="Y105" s="62">
        <v>0.75</v>
      </c>
      <c r="Z105" s="62">
        <v>0.72</v>
      </c>
      <c r="AA105" s="62"/>
      <c r="AB105" s="62"/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4">G66</f>
        <v>0</v>
      </c>
      <c r="H106" s="58">
        <f t="shared" si="34"/>
        <v>0</v>
      </c>
      <c r="I106" s="58">
        <f t="shared" si="34"/>
        <v>0</v>
      </c>
      <c r="J106" s="58">
        <f t="shared" si="34"/>
        <v>0</v>
      </c>
      <c r="K106" s="58">
        <f t="shared" si="34"/>
        <v>0</v>
      </c>
      <c r="L106" s="58">
        <f t="shared" si="34"/>
        <v>0</v>
      </c>
      <c r="M106" s="58">
        <f t="shared" si="34"/>
        <v>0</v>
      </c>
      <c r="N106" s="58">
        <f t="shared" si="34"/>
        <v>0</v>
      </c>
      <c r="O106" s="58">
        <f t="shared" si="34"/>
        <v>0</v>
      </c>
      <c r="P106" s="58">
        <f t="shared" si="34"/>
        <v>2.9000000000000004</v>
      </c>
      <c r="Q106" s="58">
        <f t="shared" si="34"/>
        <v>5.2</v>
      </c>
      <c r="R106" s="58">
        <f t="shared" si="34"/>
        <v>5.2</v>
      </c>
      <c r="S106" s="58">
        <f t="shared" si="34"/>
        <v>4.4000000000000004</v>
      </c>
      <c r="T106" s="58">
        <f t="shared" si="34"/>
        <v>6.9</v>
      </c>
      <c r="U106" s="58">
        <f t="shared" si="34"/>
        <v>6.9</v>
      </c>
      <c r="V106" s="58">
        <f t="shared" si="34"/>
        <v>6.9</v>
      </c>
      <c r="W106" s="58">
        <f t="shared" si="34"/>
        <v>5.0999999999999996</v>
      </c>
      <c r="X106" s="58">
        <f t="shared" si="34"/>
        <v>2.8</v>
      </c>
      <c r="Y106" s="58">
        <f t="shared" si="34"/>
        <v>2.8</v>
      </c>
      <c r="Z106" s="58">
        <f t="shared" si="34"/>
        <v>0</v>
      </c>
      <c r="AA106" s="58">
        <f t="shared" si="34"/>
        <v>0</v>
      </c>
      <c r="AB106" s="58">
        <f t="shared" si="34"/>
        <v>0</v>
      </c>
      <c r="AC106" s="58">
        <f t="shared" si="3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1.0900000000000001</v>
      </c>
      <c r="G107" s="58">
        <f t="shared" ref="G107:AC107" si="35">G71</f>
        <v>0.99</v>
      </c>
      <c r="H107" s="58">
        <f t="shared" si="35"/>
        <v>0.93</v>
      </c>
      <c r="I107" s="58">
        <f t="shared" si="35"/>
        <v>0.88</v>
      </c>
      <c r="J107" s="58">
        <f t="shared" si="35"/>
        <v>0.875</v>
      </c>
      <c r="K107" s="58">
        <f t="shared" si="35"/>
        <v>0.93</v>
      </c>
      <c r="L107" s="58">
        <f t="shared" si="35"/>
        <v>1.1100000000000001</v>
      </c>
      <c r="M107" s="58">
        <f t="shared" si="35"/>
        <v>1.1100000000000001</v>
      </c>
      <c r="N107" s="58">
        <f t="shared" si="35"/>
        <v>1.18</v>
      </c>
      <c r="O107" s="58">
        <f t="shared" si="35"/>
        <v>1.22</v>
      </c>
      <c r="P107" s="58">
        <f t="shared" si="35"/>
        <v>1.47</v>
      </c>
      <c r="Q107" s="58">
        <f t="shared" si="35"/>
        <v>1.46</v>
      </c>
      <c r="R107" s="58">
        <f t="shared" si="35"/>
        <v>1.51</v>
      </c>
      <c r="S107" s="58">
        <f t="shared" si="35"/>
        <v>1.49</v>
      </c>
      <c r="T107" s="58">
        <f t="shared" si="35"/>
        <v>1.48</v>
      </c>
      <c r="U107" s="58">
        <f t="shared" si="35"/>
        <v>1.49</v>
      </c>
      <c r="V107" s="58">
        <f t="shared" si="35"/>
        <v>1.48</v>
      </c>
      <c r="W107" s="58">
        <f t="shared" si="35"/>
        <v>1.46</v>
      </c>
      <c r="X107" s="58">
        <f t="shared" si="35"/>
        <v>1.45</v>
      </c>
      <c r="Y107" s="58">
        <f t="shared" si="35"/>
        <v>1.6799999999999997</v>
      </c>
      <c r="Z107" s="58">
        <f t="shared" si="35"/>
        <v>1.6100000000000003</v>
      </c>
      <c r="AA107" s="58">
        <f t="shared" si="35"/>
        <v>1.6100000000000003</v>
      </c>
      <c r="AB107" s="58">
        <f t="shared" si="35"/>
        <v>0</v>
      </c>
      <c r="AC107" s="58">
        <f t="shared" si="35"/>
        <v>0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36">G86</f>
        <v>0.77</v>
      </c>
      <c r="H109" s="58">
        <f t="shared" si="36"/>
        <v>0.74</v>
      </c>
      <c r="I109" s="58">
        <f t="shared" si="36"/>
        <v>0.72</v>
      </c>
      <c r="J109" s="58">
        <f t="shared" si="36"/>
        <v>0.72</v>
      </c>
      <c r="K109" s="58">
        <f t="shared" si="36"/>
        <v>0.73</v>
      </c>
      <c r="L109" s="58">
        <f t="shared" si="36"/>
        <v>0.82</v>
      </c>
      <c r="M109" s="58">
        <f t="shared" si="36"/>
        <v>0.8</v>
      </c>
      <c r="N109" s="58">
        <f t="shared" si="36"/>
        <v>0.76</v>
      </c>
      <c r="O109" s="58">
        <f t="shared" si="36"/>
        <v>0.83</v>
      </c>
      <c r="P109" s="58">
        <f t="shared" si="36"/>
        <v>0.86</v>
      </c>
      <c r="Q109" s="58">
        <f t="shared" si="36"/>
        <v>0.89</v>
      </c>
      <c r="R109" s="58">
        <f t="shared" si="36"/>
        <v>0.91</v>
      </c>
      <c r="S109" s="58">
        <f t="shared" si="36"/>
        <v>0.92</v>
      </c>
      <c r="T109" s="58">
        <f t="shared" si="36"/>
        <v>0.95</v>
      </c>
      <c r="U109" s="58">
        <f t="shared" si="36"/>
        <v>0.92</v>
      </c>
      <c r="V109" s="58">
        <f t="shared" si="36"/>
        <v>0</v>
      </c>
      <c r="W109" s="58">
        <f t="shared" si="36"/>
        <v>0</v>
      </c>
      <c r="X109" s="58">
        <f t="shared" si="36"/>
        <v>1</v>
      </c>
      <c r="Y109" s="58">
        <f t="shared" si="36"/>
        <v>1</v>
      </c>
      <c r="Z109" s="58">
        <f t="shared" si="36"/>
        <v>0.91</v>
      </c>
      <c r="AA109" s="58">
        <f t="shared" si="36"/>
        <v>0.91</v>
      </c>
      <c r="AB109" s="58">
        <f t="shared" si="36"/>
        <v>0</v>
      </c>
      <c r="AC109" s="58">
        <f t="shared" si="36"/>
        <v>0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37">SUM(F13:F16,F19:F32,F43:F46,F49,F68:F70,F84:F85,F52,F53,F54,F55,F56,F57,F58,F59,F60,F61,F62,F63,F64,F65)</f>
        <v>41.367000000000004</v>
      </c>
      <c r="G111" s="55">
        <f t="shared" si="37"/>
        <v>40.22</v>
      </c>
      <c r="H111" s="55">
        <f t="shared" si="37"/>
        <v>37.557000000000009</v>
      </c>
      <c r="I111" s="55">
        <f t="shared" si="37"/>
        <v>35.295999999999992</v>
      </c>
      <c r="J111" s="55">
        <f t="shared" si="37"/>
        <v>34.585999999999999</v>
      </c>
      <c r="K111" s="55">
        <f t="shared" si="37"/>
        <v>35.851000000000006</v>
      </c>
      <c r="L111" s="55">
        <f t="shared" si="37"/>
        <v>40.93</v>
      </c>
      <c r="M111" s="55">
        <f t="shared" si="37"/>
        <v>39.909999999999997</v>
      </c>
      <c r="N111" s="55">
        <f t="shared" si="37"/>
        <v>44.354000000000006</v>
      </c>
      <c r="O111" s="55">
        <f t="shared" si="37"/>
        <v>55.236999999999995</v>
      </c>
      <c r="P111" s="55">
        <f t="shared" si="37"/>
        <v>60.236000000000004</v>
      </c>
      <c r="Q111" s="55">
        <f t="shared" si="37"/>
        <v>62.054999999999993</v>
      </c>
      <c r="R111" s="55">
        <f t="shared" si="37"/>
        <v>61.897000000000006</v>
      </c>
      <c r="S111" s="55">
        <f t="shared" si="37"/>
        <v>63.172000000000004</v>
      </c>
      <c r="T111" s="55">
        <f t="shared" si="37"/>
        <v>64.623000000000005</v>
      </c>
      <c r="U111" s="55">
        <f t="shared" si="37"/>
        <v>64.786999999999992</v>
      </c>
      <c r="V111" s="55">
        <f t="shared" si="37"/>
        <v>63.365000000000016</v>
      </c>
      <c r="W111" s="55">
        <f t="shared" si="37"/>
        <v>60.632000000000019</v>
      </c>
      <c r="X111" s="55">
        <f t="shared" si="37"/>
        <v>62.389000000000031</v>
      </c>
      <c r="Y111" s="55">
        <f t="shared" si="37"/>
        <v>61.870000000000026</v>
      </c>
      <c r="Z111" s="55">
        <f t="shared" si="37"/>
        <v>59.322000000000024</v>
      </c>
      <c r="AA111" s="55">
        <f t="shared" si="37"/>
        <v>57.822000000000024</v>
      </c>
      <c r="AB111" s="55">
        <f t="shared" si="37"/>
        <v>0</v>
      </c>
      <c r="AC111" s="55">
        <f t="shared" si="37"/>
        <v>0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>
        <v>0.92</v>
      </c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>
        <v>0.92</v>
      </c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1.18</v>
      </c>
      <c r="H115" s="509"/>
      <c r="I115" s="509">
        <v>1.18</v>
      </c>
      <c r="J115" s="509">
        <v>1.18</v>
      </c>
      <c r="K115" s="509">
        <v>1.18</v>
      </c>
      <c r="L115" s="509">
        <v>1.18</v>
      </c>
      <c r="M115" s="509">
        <v>1.18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38">SUM(G112:G115)</f>
        <v>1.18</v>
      </c>
      <c r="H116" s="55">
        <f t="shared" si="38"/>
        <v>0</v>
      </c>
      <c r="I116" s="55">
        <f t="shared" si="38"/>
        <v>1.18</v>
      </c>
      <c r="J116" s="55">
        <f t="shared" si="38"/>
        <v>1.18</v>
      </c>
      <c r="K116" s="55">
        <f t="shared" si="38"/>
        <v>1.18</v>
      </c>
      <c r="L116" s="55">
        <f t="shared" si="38"/>
        <v>1.18</v>
      </c>
      <c r="M116" s="55">
        <f t="shared" si="38"/>
        <v>1.18</v>
      </c>
      <c r="N116" s="55">
        <f t="shared" si="38"/>
        <v>0</v>
      </c>
      <c r="O116" s="55">
        <f t="shared" si="38"/>
        <v>0</v>
      </c>
      <c r="P116" s="55">
        <f t="shared" si="38"/>
        <v>0</v>
      </c>
      <c r="Q116" s="55">
        <f t="shared" si="38"/>
        <v>0</v>
      </c>
      <c r="R116" s="55">
        <f t="shared" si="38"/>
        <v>0</v>
      </c>
      <c r="S116" s="55">
        <f t="shared" si="38"/>
        <v>0</v>
      </c>
      <c r="T116" s="55">
        <f t="shared" si="38"/>
        <v>0</v>
      </c>
      <c r="U116" s="55">
        <f t="shared" si="38"/>
        <v>0</v>
      </c>
      <c r="V116" s="55">
        <f t="shared" si="38"/>
        <v>0.92</v>
      </c>
      <c r="W116" s="55">
        <f t="shared" si="38"/>
        <v>0.92</v>
      </c>
      <c r="X116" s="55">
        <f t="shared" si="38"/>
        <v>0</v>
      </c>
      <c r="Y116" s="55">
        <f t="shared" si="38"/>
        <v>0</v>
      </c>
      <c r="Z116" s="55">
        <f t="shared" si="38"/>
        <v>0</v>
      </c>
      <c r="AA116" s="55">
        <f t="shared" si="38"/>
        <v>0</v>
      </c>
      <c r="AB116" s="55">
        <f t="shared" si="38"/>
        <v>0</v>
      </c>
      <c r="AC116" s="55">
        <f t="shared" si="3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41.367000000000004</v>
      </c>
      <c r="G117" s="56">
        <f t="shared" ref="G117:AC117" si="39">SUM(G111,G116)</f>
        <v>41.4</v>
      </c>
      <c r="H117" s="56">
        <f t="shared" si="39"/>
        <v>37.557000000000009</v>
      </c>
      <c r="I117" s="56">
        <f t="shared" si="39"/>
        <v>36.475999999999992</v>
      </c>
      <c r="J117" s="56">
        <f t="shared" si="39"/>
        <v>35.765999999999998</v>
      </c>
      <c r="K117" s="56">
        <f t="shared" si="39"/>
        <v>37.031000000000006</v>
      </c>
      <c r="L117" s="56">
        <f t="shared" si="39"/>
        <v>42.11</v>
      </c>
      <c r="M117" s="56">
        <f t="shared" si="39"/>
        <v>41.089999999999996</v>
      </c>
      <c r="N117" s="56">
        <f t="shared" si="39"/>
        <v>44.354000000000006</v>
      </c>
      <c r="O117" s="56">
        <f t="shared" si="39"/>
        <v>55.236999999999995</v>
      </c>
      <c r="P117" s="56">
        <f t="shared" si="39"/>
        <v>60.236000000000004</v>
      </c>
      <c r="Q117" s="56">
        <f t="shared" si="39"/>
        <v>62.054999999999993</v>
      </c>
      <c r="R117" s="56">
        <f t="shared" si="39"/>
        <v>61.897000000000006</v>
      </c>
      <c r="S117" s="56">
        <f t="shared" si="39"/>
        <v>63.172000000000004</v>
      </c>
      <c r="T117" s="56">
        <f t="shared" si="39"/>
        <v>64.623000000000005</v>
      </c>
      <c r="U117" s="56">
        <f t="shared" si="39"/>
        <v>64.786999999999992</v>
      </c>
      <c r="V117" s="56">
        <f t="shared" si="39"/>
        <v>64.285000000000011</v>
      </c>
      <c r="W117" s="56">
        <f t="shared" si="39"/>
        <v>61.552000000000021</v>
      </c>
      <c r="X117" s="56">
        <f t="shared" si="39"/>
        <v>62.389000000000031</v>
      </c>
      <c r="Y117" s="56">
        <f t="shared" si="39"/>
        <v>61.870000000000026</v>
      </c>
      <c r="Z117" s="56">
        <f t="shared" si="39"/>
        <v>59.322000000000024</v>
      </c>
      <c r="AA117" s="56">
        <f t="shared" si="39"/>
        <v>57.822000000000024</v>
      </c>
      <c r="AB117" s="56">
        <f t="shared" si="39"/>
        <v>0</v>
      </c>
      <c r="AC117" s="56">
        <f t="shared" si="39"/>
        <v>0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60.09</v>
      </c>
      <c r="G120" s="343">
        <v>60.29</v>
      </c>
      <c r="H120" s="343">
        <v>60.15</v>
      </c>
      <c r="I120" s="343">
        <v>60.1</v>
      </c>
      <c r="J120" s="343">
        <v>60.05</v>
      </c>
      <c r="K120" s="343">
        <v>60.05</v>
      </c>
      <c r="L120" s="343">
        <v>60.04</v>
      </c>
      <c r="M120" s="343">
        <v>60.14</v>
      </c>
      <c r="N120" s="343">
        <v>60.02</v>
      </c>
      <c r="O120" s="343">
        <v>60.11</v>
      </c>
      <c r="P120" s="343">
        <v>60.03</v>
      </c>
      <c r="Q120" s="343">
        <v>60.06</v>
      </c>
      <c r="R120" s="343">
        <v>60.08</v>
      </c>
      <c r="S120" s="343">
        <v>60</v>
      </c>
      <c r="T120" s="343">
        <v>60.01</v>
      </c>
      <c r="U120" s="343">
        <v>60.05</v>
      </c>
      <c r="V120" s="343">
        <v>60.04</v>
      </c>
      <c r="W120" s="343">
        <v>60.11</v>
      </c>
      <c r="X120" s="343">
        <v>60.05</v>
      </c>
      <c r="Y120" s="343">
        <v>60.12</v>
      </c>
      <c r="Z120" s="343">
        <v>60.13</v>
      </c>
      <c r="AA120" s="343"/>
      <c r="AB120" s="343"/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95</v>
      </c>
      <c r="K121" s="403" t="s">
        <v>95</v>
      </c>
      <c r="L121" s="403" t="s">
        <v>95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1783</v>
      </c>
      <c r="U121" s="403" t="s">
        <v>1783</v>
      </c>
      <c r="V121" s="403" t="s">
        <v>1783</v>
      </c>
      <c r="W121" s="403" t="s">
        <v>1783</v>
      </c>
      <c r="X121" s="403" t="s">
        <v>94</v>
      </c>
      <c r="Y121" s="403" t="s">
        <v>94</v>
      </c>
      <c r="Z121" s="403" t="s">
        <v>94</v>
      </c>
      <c r="AA121" s="403"/>
      <c r="AB121" s="403"/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14.4</v>
      </c>
      <c r="H127" s="516">
        <f t="shared" ref="H127:K127" si="40">(7.2*(4-COUNTIF(H13:H16,"=CMS")-COUNTIF(H13:H16,"=PMS")))</f>
        <v>7.2</v>
      </c>
      <c r="I127" s="516">
        <f t="shared" si="40"/>
        <v>7.2</v>
      </c>
      <c r="J127" s="516">
        <f t="shared" si="40"/>
        <v>7.2</v>
      </c>
      <c r="K127" s="516">
        <f t="shared" si="40"/>
        <v>7.2</v>
      </c>
      <c r="L127" s="516">
        <f t="shared" ref="L127:AC127" si="41">(7.2*(4-COUNTIF(L13:L16,"=CMS")-COUNTIF(L13:L16,"=PMS")))</f>
        <v>14.4</v>
      </c>
      <c r="M127" s="516">
        <f t="shared" si="41"/>
        <v>14.4</v>
      </c>
      <c r="N127" s="516">
        <f t="shared" si="41"/>
        <v>14.4</v>
      </c>
      <c r="O127" s="516">
        <f t="shared" si="41"/>
        <v>14.4</v>
      </c>
      <c r="P127" s="516">
        <f t="shared" si="41"/>
        <v>14.4</v>
      </c>
      <c r="Q127" s="516">
        <f t="shared" si="41"/>
        <v>14.4</v>
      </c>
      <c r="R127" s="516">
        <f t="shared" si="41"/>
        <v>14.4</v>
      </c>
      <c r="S127" s="516">
        <f t="shared" si="41"/>
        <v>14.4</v>
      </c>
      <c r="T127" s="516">
        <f t="shared" si="41"/>
        <v>14.4</v>
      </c>
      <c r="U127" s="516">
        <f t="shared" si="41"/>
        <v>14.4</v>
      </c>
      <c r="V127" s="516">
        <f t="shared" si="41"/>
        <v>14.4</v>
      </c>
      <c r="W127" s="516">
        <f t="shared" si="41"/>
        <v>14.4</v>
      </c>
      <c r="X127" s="516">
        <f t="shared" si="41"/>
        <v>14.4</v>
      </c>
      <c r="Y127" s="516">
        <f t="shared" ref="Y127:Z127" si="42">(7.2*(4-COUNTIF(Y13:Y16,"=CMS")-COUNTIF(Y13:Y16,"=PMS")))</f>
        <v>14.4</v>
      </c>
      <c r="Z127" s="516">
        <f t="shared" si="42"/>
        <v>14.4</v>
      </c>
      <c r="AA127" s="516"/>
      <c r="AB127" s="516"/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43">13-COUNTIF(F19:F32,"=CMS")-COUNTIF(F19:F32,"=PMS")+IF(COUNTIF(F14:F16,"=CMS")&gt;0,1,0)</f>
        <v>13</v>
      </c>
      <c r="G128" s="516">
        <f t="shared" ref="G128:K128" si="44">13-COUNTIF(G19:G32,"=CMS")-COUNTIF(G19:G32,"=PMS")+IF(COUNTIF(G14:G16,"=CMS")&gt;0,1,0)</f>
        <v>13</v>
      </c>
      <c r="H128" s="516">
        <f t="shared" si="44"/>
        <v>14</v>
      </c>
      <c r="I128" s="516">
        <f t="shared" si="44"/>
        <v>14</v>
      </c>
      <c r="J128" s="516">
        <f t="shared" si="44"/>
        <v>14</v>
      </c>
      <c r="K128" s="516">
        <f t="shared" si="44"/>
        <v>14</v>
      </c>
      <c r="L128" s="516">
        <f t="shared" ref="L128:AC128" si="45">13-COUNTIF(L19:L32,"=CMS")-COUNTIF(L19:L32,"=PMS")+IF(COUNTIF(L14:L16,"=CMS")&gt;0,1,0)</f>
        <v>13</v>
      </c>
      <c r="M128" s="516">
        <f t="shared" si="45"/>
        <v>13</v>
      </c>
      <c r="N128" s="516">
        <f t="shared" si="45"/>
        <v>13</v>
      </c>
      <c r="O128" s="516">
        <f t="shared" si="45"/>
        <v>13</v>
      </c>
      <c r="P128" s="516">
        <f t="shared" si="45"/>
        <v>13</v>
      </c>
      <c r="Q128" s="516">
        <f t="shared" si="45"/>
        <v>13</v>
      </c>
      <c r="R128" s="516">
        <f t="shared" si="45"/>
        <v>13</v>
      </c>
      <c r="S128" s="516">
        <f t="shared" si="45"/>
        <v>13</v>
      </c>
      <c r="T128" s="516">
        <f t="shared" si="45"/>
        <v>13</v>
      </c>
      <c r="U128" s="516">
        <f t="shared" si="45"/>
        <v>13</v>
      </c>
      <c r="V128" s="516">
        <f t="shared" si="45"/>
        <v>13</v>
      </c>
      <c r="W128" s="516">
        <f t="shared" si="45"/>
        <v>13</v>
      </c>
      <c r="X128" s="516">
        <f t="shared" si="45"/>
        <v>13</v>
      </c>
      <c r="Y128" s="516">
        <f t="shared" ref="Y128:Z128" si="46">13-COUNTIF(Y19:Y32,"=CMS")-COUNTIF(Y19:Y32,"=PMS")+IF(COUNTIF(Y14:Y16,"=CMS")&gt;0,1,0)</f>
        <v>13</v>
      </c>
      <c r="Z128" s="516">
        <f t="shared" si="46"/>
        <v>13</v>
      </c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47">4.5*(2-COUNTIF(F43:F44,"=CMS")-COUNTIF(F43:F44,"=PMS"))</f>
        <v>9</v>
      </c>
      <c r="G129" s="516">
        <f t="shared" ref="G129:K129" si="48">4.5*(2-COUNTIF(G43:G44,"=CMS")-COUNTIF(G43:G44,"=PMS"))</f>
        <v>9</v>
      </c>
      <c r="H129" s="516">
        <f t="shared" si="48"/>
        <v>9</v>
      </c>
      <c r="I129" s="516">
        <f t="shared" si="48"/>
        <v>9</v>
      </c>
      <c r="J129" s="516">
        <f t="shared" si="48"/>
        <v>9</v>
      </c>
      <c r="K129" s="516">
        <f t="shared" si="48"/>
        <v>9</v>
      </c>
      <c r="L129" s="516">
        <f t="shared" ref="L129:AC129" si="49">4.5*(2-COUNTIF(L43:L44,"=CMS")-COUNTIF(L43:L44,"=PMS"))</f>
        <v>9</v>
      </c>
      <c r="M129" s="516">
        <f t="shared" si="49"/>
        <v>9</v>
      </c>
      <c r="N129" s="516">
        <f t="shared" si="49"/>
        <v>9</v>
      </c>
      <c r="O129" s="516">
        <f t="shared" si="49"/>
        <v>9</v>
      </c>
      <c r="P129" s="516">
        <f t="shared" si="49"/>
        <v>9</v>
      </c>
      <c r="Q129" s="516">
        <f t="shared" si="49"/>
        <v>9</v>
      </c>
      <c r="R129" s="516">
        <f t="shared" si="49"/>
        <v>9</v>
      </c>
      <c r="S129" s="516">
        <f t="shared" si="49"/>
        <v>9</v>
      </c>
      <c r="T129" s="516">
        <f t="shared" si="49"/>
        <v>9</v>
      </c>
      <c r="U129" s="516">
        <f t="shared" si="49"/>
        <v>9</v>
      </c>
      <c r="V129" s="516">
        <f t="shared" si="49"/>
        <v>9</v>
      </c>
      <c r="W129" s="516">
        <f t="shared" si="49"/>
        <v>9</v>
      </c>
      <c r="X129" s="516">
        <f t="shared" si="49"/>
        <v>9</v>
      </c>
      <c r="Y129" s="516">
        <f t="shared" ref="Y129:Z129" si="50">4.5*(2-COUNTIF(Y43:Y44,"=CMS")-COUNTIF(Y43:Y44,"=PMS"))</f>
        <v>9</v>
      </c>
      <c r="Z129" s="516">
        <f t="shared" si="50"/>
        <v>9</v>
      </c>
      <c r="AA129" s="516"/>
      <c r="AB129" s="516"/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1" si="51">8.8*(1-COUNTIF(F45,"=CMS")-COUNTIF(F45,"=PMS"))</f>
        <v>8.8000000000000007</v>
      </c>
      <c r="G130" s="516">
        <f t="shared" ref="G130:K130" si="52">8.8*(1-COUNTIF(G45,"=CMS")-COUNTIF(G45,"=PMS"))</f>
        <v>8.8000000000000007</v>
      </c>
      <c r="H130" s="516">
        <f t="shared" si="52"/>
        <v>8.8000000000000007</v>
      </c>
      <c r="I130" s="516">
        <f t="shared" si="52"/>
        <v>8.8000000000000007</v>
      </c>
      <c r="J130" s="516">
        <f t="shared" si="52"/>
        <v>8.8000000000000007</v>
      </c>
      <c r="K130" s="516">
        <f t="shared" si="52"/>
        <v>8.8000000000000007</v>
      </c>
      <c r="L130" s="516">
        <f t="shared" ref="L130:AC130" si="53">8.8*(1-COUNTIF(L45,"=CMS")-COUNTIF(L45,"=PMS"))</f>
        <v>8.8000000000000007</v>
      </c>
      <c r="M130" s="516">
        <f t="shared" si="53"/>
        <v>8.8000000000000007</v>
      </c>
      <c r="N130" s="516">
        <f t="shared" si="53"/>
        <v>8.8000000000000007</v>
      </c>
      <c r="O130" s="516">
        <f t="shared" si="53"/>
        <v>8.8000000000000007</v>
      </c>
      <c r="P130" s="516">
        <f t="shared" si="53"/>
        <v>8.8000000000000007</v>
      </c>
      <c r="Q130" s="516">
        <f t="shared" si="53"/>
        <v>8.8000000000000007</v>
      </c>
      <c r="R130" s="516">
        <f t="shared" si="53"/>
        <v>8.8000000000000007</v>
      </c>
      <c r="S130" s="516">
        <f t="shared" si="53"/>
        <v>8.8000000000000007</v>
      </c>
      <c r="T130" s="516">
        <f t="shared" si="53"/>
        <v>8.8000000000000007</v>
      </c>
      <c r="U130" s="516">
        <f t="shared" si="53"/>
        <v>8.8000000000000007</v>
      </c>
      <c r="V130" s="516">
        <f t="shared" si="53"/>
        <v>8.8000000000000007</v>
      </c>
      <c r="W130" s="516">
        <f t="shared" si="53"/>
        <v>8.8000000000000007</v>
      </c>
      <c r="X130" s="516">
        <f t="shared" si="53"/>
        <v>8.8000000000000007</v>
      </c>
      <c r="Y130" s="516">
        <f t="shared" ref="Y130:Z130" si="54">8.8*(1-COUNTIF(Y45,"=CMS")-COUNTIF(Y45,"=PMS"))</f>
        <v>8.8000000000000007</v>
      </c>
      <c r="Z130" s="516">
        <f t="shared" si="54"/>
        <v>8.8000000000000007</v>
      </c>
      <c r="AA130" s="516"/>
      <c r="AB130" s="516"/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51"/>
        <v>8.8000000000000007</v>
      </c>
      <c r="G131" s="516">
        <f t="shared" ref="G131:K131" si="55">8.8*(1-COUNTIF(G46,"=CMS")-COUNTIF(G46,"=PMS"))</f>
        <v>8.8000000000000007</v>
      </c>
      <c r="H131" s="516">
        <f t="shared" si="55"/>
        <v>8.8000000000000007</v>
      </c>
      <c r="I131" s="516">
        <f t="shared" si="55"/>
        <v>8.8000000000000007</v>
      </c>
      <c r="J131" s="516">
        <f t="shared" si="55"/>
        <v>8.8000000000000007</v>
      </c>
      <c r="K131" s="516">
        <f t="shared" si="55"/>
        <v>8.8000000000000007</v>
      </c>
      <c r="L131" s="516">
        <f t="shared" ref="L131:AC131" si="56">8.8*(1-COUNTIF(L46,"=CMS")-COUNTIF(L46,"=PMS"))</f>
        <v>8.8000000000000007</v>
      </c>
      <c r="M131" s="516">
        <f t="shared" si="56"/>
        <v>8.8000000000000007</v>
      </c>
      <c r="N131" s="516">
        <f t="shared" si="56"/>
        <v>8.8000000000000007</v>
      </c>
      <c r="O131" s="516">
        <f t="shared" si="56"/>
        <v>8.8000000000000007</v>
      </c>
      <c r="P131" s="516">
        <f t="shared" si="56"/>
        <v>8.8000000000000007</v>
      </c>
      <c r="Q131" s="516">
        <f t="shared" si="56"/>
        <v>8.8000000000000007</v>
      </c>
      <c r="R131" s="516">
        <f t="shared" si="56"/>
        <v>8.8000000000000007</v>
      </c>
      <c r="S131" s="516">
        <f t="shared" si="56"/>
        <v>8.8000000000000007</v>
      </c>
      <c r="T131" s="516">
        <f t="shared" si="56"/>
        <v>8.8000000000000007</v>
      </c>
      <c r="U131" s="516">
        <f t="shared" si="56"/>
        <v>8.8000000000000007</v>
      </c>
      <c r="V131" s="516">
        <f t="shared" si="56"/>
        <v>8.8000000000000007</v>
      </c>
      <c r="W131" s="516">
        <f t="shared" si="56"/>
        <v>8.8000000000000007</v>
      </c>
      <c r="X131" s="516">
        <f t="shared" si="56"/>
        <v>8.8000000000000007</v>
      </c>
      <c r="Y131" s="516">
        <f t="shared" ref="Y131:Z131" si="57">8.8*(1-COUNTIF(Y46,"=CMS")-COUNTIF(Y46,"=PMS"))</f>
        <v>8.8000000000000007</v>
      </c>
      <c r="Z131" s="516">
        <f t="shared" si="57"/>
        <v>8.8000000000000007</v>
      </c>
      <c r="AA131" s="516"/>
      <c r="AB131" s="516"/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/>
      <c r="AB132" s="516"/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7.9</v>
      </c>
      <c r="M133" s="516">
        <v>7.9</v>
      </c>
      <c r="N133" s="516">
        <v>7.9</v>
      </c>
      <c r="O133" s="516">
        <v>7.9</v>
      </c>
      <c r="P133" s="516">
        <v>7.9</v>
      </c>
      <c r="Q133" s="516">
        <v>7.9</v>
      </c>
      <c r="R133" s="516">
        <v>7.9</v>
      </c>
      <c r="S133" s="516">
        <v>7.9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/>
      <c r="AB133" s="516"/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AC134" si="58">0.85*(3-COUNTIF(F68:F70,"=CMS"))</f>
        <v>2.5499999999999998</v>
      </c>
      <c r="G134" s="516">
        <f t="shared" ref="G134:K134" si="59">0.85*(3-COUNTIF(G68:G70,"=CMS"))</f>
        <v>2.5499999999999998</v>
      </c>
      <c r="H134" s="516">
        <f t="shared" si="59"/>
        <v>2.5499999999999998</v>
      </c>
      <c r="I134" s="516">
        <f t="shared" si="59"/>
        <v>2.5499999999999998</v>
      </c>
      <c r="J134" s="516">
        <f t="shared" si="59"/>
        <v>2.5499999999999998</v>
      </c>
      <c r="K134" s="516">
        <f t="shared" si="59"/>
        <v>2.5499999999999998</v>
      </c>
      <c r="L134" s="516">
        <f t="shared" ref="L134:AC134" si="60">0.85*(3-COUNTIF(L68:L70,"=CMS"))</f>
        <v>2.5499999999999998</v>
      </c>
      <c r="M134" s="516">
        <f t="shared" si="60"/>
        <v>2.5499999999999998</v>
      </c>
      <c r="N134" s="516">
        <f t="shared" si="60"/>
        <v>2.5499999999999998</v>
      </c>
      <c r="O134" s="516">
        <f t="shared" si="60"/>
        <v>2.5499999999999998</v>
      </c>
      <c r="P134" s="516">
        <f t="shared" si="60"/>
        <v>2.5499999999999998</v>
      </c>
      <c r="Q134" s="516">
        <f t="shared" si="60"/>
        <v>2.5499999999999998</v>
      </c>
      <c r="R134" s="516">
        <f t="shared" si="60"/>
        <v>2.5499999999999998</v>
      </c>
      <c r="S134" s="516">
        <f t="shared" si="60"/>
        <v>2.5499999999999998</v>
      </c>
      <c r="T134" s="516">
        <f t="shared" si="60"/>
        <v>2.5499999999999998</v>
      </c>
      <c r="U134" s="516">
        <f t="shared" si="60"/>
        <v>2.5499999999999998</v>
      </c>
      <c r="V134" s="516">
        <f t="shared" si="60"/>
        <v>2.5499999999999998</v>
      </c>
      <c r="W134" s="516">
        <f t="shared" si="60"/>
        <v>2.5499999999999998</v>
      </c>
      <c r="X134" s="516">
        <f t="shared" si="60"/>
        <v>2.5499999999999998</v>
      </c>
      <c r="Y134" s="516">
        <f t="shared" ref="Y134:Z134" si="61">0.85*(3-COUNTIF(Y68:Y70,"=CMS"))</f>
        <v>2.5499999999999998</v>
      </c>
      <c r="Z134" s="516">
        <f t="shared" si="61"/>
        <v>2.5499999999999998</v>
      </c>
      <c r="AA134" s="516"/>
      <c r="AB134" s="516"/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AC135" si="62">1*(2-COUNTIF(F84:F85,"=CMS"))</f>
        <v>1</v>
      </c>
      <c r="G135" s="516">
        <f t="shared" ref="G135:K135" si="63">1*(2-COUNTIF(G84:G85,"=CMS"))</f>
        <v>1</v>
      </c>
      <c r="H135" s="516">
        <f t="shared" si="63"/>
        <v>1</v>
      </c>
      <c r="I135" s="516">
        <f t="shared" si="63"/>
        <v>1</v>
      </c>
      <c r="J135" s="516">
        <f t="shared" si="63"/>
        <v>1</v>
      </c>
      <c r="K135" s="516">
        <f t="shared" si="63"/>
        <v>1</v>
      </c>
      <c r="L135" s="516">
        <f t="shared" ref="L135:AC135" si="64">1*(2-COUNTIF(L84:L85,"=CMS"))</f>
        <v>1</v>
      </c>
      <c r="M135" s="516">
        <f t="shared" si="64"/>
        <v>1</v>
      </c>
      <c r="N135" s="516">
        <f t="shared" si="64"/>
        <v>1</v>
      </c>
      <c r="O135" s="516">
        <f t="shared" si="64"/>
        <v>1</v>
      </c>
      <c r="P135" s="516">
        <f t="shared" si="64"/>
        <v>1</v>
      </c>
      <c r="Q135" s="516">
        <f t="shared" si="64"/>
        <v>1</v>
      </c>
      <c r="R135" s="516">
        <f t="shared" si="64"/>
        <v>1</v>
      </c>
      <c r="S135" s="516">
        <f t="shared" si="64"/>
        <v>1</v>
      </c>
      <c r="T135" s="516">
        <f t="shared" si="64"/>
        <v>1</v>
      </c>
      <c r="U135" s="516">
        <f t="shared" si="64"/>
        <v>1</v>
      </c>
      <c r="V135" s="516">
        <f t="shared" si="64"/>
        <v>0</v>
      </c>
      <c r="W135" s="516">
        <f t="shared" si="64"/>
        <v>1</v>
      </c>
      <c r="X135" s="516">
        <f t="shared" si="64"/>
        <v>1</v>
      </c>
      <c r="Y135" s="516">
        <f t="shared" ref="Y135:Z135" si="65">1*(2-COUNTIF(Y84:Y85,"=CMS"))</f>
        <v>1</v>
      </c>
      <c r="Z135" s="516">
        <f t="shared" si="65"/>
        <v>1</v>
      </c>
      <c r="AA135" s="516"/>
      <c r="AB135" s="516"/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66">IF(SUM(G127:G128)&gt;33,0,33-SUM(G127:G128))</f>
        <v>5.6000000000000014</v>
      </c>
      <c r="H136" s="517">
        <f t="shared" si="66"/>
        <v>11.8</v>
      </c>
      <c r="I136" s="517">
        <f t="shared" si="66"/>
        <v>11.8</v>
      </c>
      <c r="J136" s="517">
        <f t="shared" si="66"/>
        <v>11.8</v>
      </c>
      <c r="K136" s="517">
        <f t="shared" si="66"/>
        <v>11.8</v>
      </c>
      <c r="L136" s="517">
        <f t="shared" si="66"/>
        <v>5.6000000000000014</v>
      </c>
      <c r="M136" s="517">
        <f t="shared" si="66"/>
        <v>5.6000000000000014</v>
      </c>
      <c r="N136" s="517">
        <f t="shared" si="66"/>
        <v>5.6000000000000014</v>
      </c>
      <c r="O136" s="517">
        <f t="shared" si="66"/>
        <v>5.6000000000000014</v>
      </c>
      <c r="P136" s="517">
        <f t="shared" si="66"/>
        <v>5.6000000000000014</v>
      </c>
      <c r="Q136" s="517">
        <f t="shared" si="66"/>
        <v>5.6000000000000014</v>
      </c>
      <c r="R136" s="517">
        <f t="shared" si="66"/>
        <v>5.6000000000000014</v>
      </c>
      <c r="S136" s="517">
        <f t="shared" si="66"/>
        <v>5.6000000000000014</v>
      </c>
      <c r="T136" s="517">
        <f t="shared" si="66"/>
        <v>5.6000000000000014</v>
      </c>
      <c r="U136" s="517">
        <f t="shared" si="66"/>
        <v>5.6000000000000014</v>
      </c>
      <c r="V136" s="517">
        <f t="shared" si="66"/>
        <v>5.6000000000000014</v>
      </c>
      <c r="W136" s="517">
        <f t="shared" si="66"/>
        <v>5.6000000000000014</v>
      </c>
      <c r="X136" s="517">
        <f t="shared" si="66"/>
        <v>5.6000000000000014</v>
      </c>
      <c r="Y136" s="517">
        <f t="shared" si="66"/>
        <v>5.6000000000000014</v>
      </c>
      <c r="Z136" s="517">
        <f t="shared" si="66"/>
        <v>5.6000000000000014</v>
      </c>
      <c r="AA136" s="517">
        <f t="shared" si="66"/>
        <v>33</v>
      </c>
      <c r="AB136" s="517">
        <f t="shared" si="66"/>
        <v>33</v>
      </c>
      <c r="AC136" s="517">
        <f t="shared" si="66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67">IF(SUM(G129,G131,G132)&gt;25,0,25-SUM(G129,G131,G132))</f>
        <v>0</v>
      </c>
      <c r="H137" s="518">
        <f t="shared" si="67"/>
        <v>0</v>
      </c>
      <c r="I137" s="518">
        <f t="shared" si="67"/>
        <v>0</v>
      </c>
      <c r="J137" s="518">
        <f t="shared" si="67"/>
        <v>0</v>
      </c>
      <c r="K137" s="518">
        <f t="shared" si="67"/>
        <v>0</v>
      </c>
      <c r="L137" s="518">
        <f>IF(SUM(L129,L131,L132)&gt;25,0,25-SUM(L129,L131,L132))</f>
        <v>0</v>
      </c>
      <c r="M137" s="518">
        <f t="shared" si="67"/>
        <v>0</v>
      </c>
      <c r="N137" s="518">
        <f t="shared" si="67"/>
        <v>0</v>
      </c>
      <c r="O137" s="518">
        <f t="shared" si="67"/>
        <v>0</v>
      </c>
      <c r="P137" s="518">
        <f>IF(SUM(P129,P131,P132)&gt;25,0,25-SUM(P129,P131,P132))</f>
        <v>0</v>
      </c>
      <c r="Q137" s="518">
        <f t="shared" si="67"/>
        <v>0</v>
      </c>
      <c r="R137" s="518">
        <f t="shared" si="67"/>
        <v>0</v>
      </c>
      <c r="S137" s="518">
        <f t="shared" si="6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67"/>
        <v>0</v>
      </c>
      <c r="X137" s="518">
        <f t="shared" si="67"/>
        <v>0</v>
      </c>
      <c r="Y137" s="518">
        <f t="shared" si="67"/>
        <v>0</v>
      </c>
      <c r="Z137" s="518">
        <f t="shared" si="67"/>
        <v>0</v>
      </c>
      <c r="AA137" s="518">
        <f t="shared" si="67"/>
        <v>25</v>
      </c>
      <c r="AB137" s="518">
        <f>IF(SUM(AB129,AB131,AB132)&gt;25,0,25-SUM(AB129,AB131,AB132))</f>
        <v>25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68">IF(SUM(G130,G133,G134,G135)&gt;17,0,17-SUM(G130,G133,G134,G135))</f>
        <v>0</v>
      </c>
      <c r="H138" s="519">
        <f t="shared" si="68"/>
        <v>0</v>
      </c>
      <c r="I138" s="519">
        <f t="shared" si="68"/>
        <v>0</v>
      </c>
      <c r="J138" s="519">
        <f t="shared" si="68"/>
        <v>0</v>
      </c>
      <c r="K138" s="519">
        <f t="shared" si="68"/>
        <v>0</v>
      </c>
      <c r="L138" s="519">
        <f t="shared" si="68"/>
        <v>0</v>
      </c>
      <c r="M138" s="519">
        <f t="shared" si="68"/>
        <v>0</v>
      </c>
      <c r="N138" s="519">
        <f t="shared" si="68"/>
        <v>0</v>
      </c>
      <c r="O138" s="519">
        <f t="shared" si="68"/>
        <v>0</v>
      </c>
      <c r="P138" s="519">
        <f t="shared" si="68"/>
        <v>0</v>
      </c>
      <c r="Q138" s="519">
        <f t="shared" si="68"/>
        <v>0</v>
      </c>
      <c r="R138" s="519">
        <f t="shared" si="68"/>
        <v>0</v>
      </c>
      <c r="S138" s="519">
        <f t="shared" si="6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68"/>
        <v>0</v>
      </c>
      <c r="X138" s="519">
        <f t="shared" si="68"/>
        <v>0</v>
      </c>
      <c r="Y138" s="519">
        <f t="shared" si="68"/>
        <v>0</v>
      </c>
      <c r="Z138" s="519">
        <f t="shared" si="68"/>
        <v>0</v>
      </c>
      <c r="AA138" s="519">
        <f t="shared" si="68"/>
        <v>17</v>
      </c>
      <c r="AB138" s="519">
        <f>IF(SUM(AB130,AB133,AB134,AB135)&gt;17,0,17-SUM(AB130,AB133,AB134,AB135))</f>
        <v>17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50:C150"/>
    <mergeCell ref="A151:C151"/>
    <mergeCell ref="A152:C152"/>
    <mergeCell ref="A153:C153"/>
    <mergeCell ref="A154:C154"/>
    <mergeCell ref="A155:C155"/>
    <mergeCell ref="A143:AC143"/>
    <mergeCell ref="A145:C146"/>
    <mergeCell ref="F145:AC145"/>
    <mergeCell ref="A147:C147"/>
    <mergeCell ref="A148:C148"/>
    <mergeCell ref="A149:C149"/>
    <mergeCell ref="A134:C134"/>
    <mergeCell ref="A135:C135"/>
    <mergeCell ref="A136:C136"/>
    <mergeCell ref="A137:C137"/>
    <mergeCell ref="A138:C138"/>
    <mergeCell ref="A140:C140"/>
    <mergeCell ref="A128:C128"/>
    <mergeCell ref="A129:C129"/>
    <mergeCell ref="A130:C130"/>
    <mergeCell ref="A131:C131"/>
    <mergeCell ref="A132:C132"/>
    <mergeCell ref="A133:C133"/>
    <mergeCell ref="A120:C120"/>
    <mergeCell ref="A121:C121"/>
    <mergeCell ref="F123:AC123"/>
    <mergeCell ref="A125:C126"/>
    <mergeCell ref="F125:AC125"/>
    <mergeCell ref="A127:C127"/>
    <mergeCell ref="A114:C114"/>
    <mergeCell ref="A115:C115"/>
    <mergeCell ref="A116:C116"/>
    <mergeCell ref="A117:C117"/>
    <mergeCell ref="A118:C118"/>
    <mergeCell ref="A119:C119"/>
    <mergeCell ref="A108:C108"/>
    <mergeCell ref="A109:C109"/>
    <mergeCell ref="A110:C110"/>
    <mergeCell ref="A111:C111"/>
    <mergeCell ref="A112:C112"/>
    <mergeCell ref="A113:C113"/>
    <mergeCell ref="A102:C102"/>
    <mergeCell ref="A103:C103"/>
    <mergeCell ref="A104:C104"/>
    <mergeCell ref="A105:C105"/>
    <mergeCell ref="A106:C106"/>
    <mergeCell ref="A107:C107"/>
    <mergeCell ref="A96:C96"/>
    <mergeCell ref="A97:C97"/>
    <mergeCell ref="A98:C98"/>
    <mergeCell ref="A99:C99"/>
    <mergeCell ref="A100:C100"/>
    <mergeCell ref="A101:C101"/>
    <mergeCell ref="A8:AC8"/>
    <mergeCell ref="L9:Q9"/>
    <mergeCell ref="A91:AC91"/>
    <mergeCell ref="A93:C94"/>
    <mergeCell ref="F93:AC93"/>
    <mergeCell ref="A95:C95"/>
  </mergeCells>
  <conditionalFormatting sqref="F120:AC120">
    <cfRule type="cellIs" dxfId="256" priority="257" operator="greaterThan">
      <formula>60.3</formula>
    </cfRule>
  </conditionalFormatting>
  <conditionalFormatting sqref="AB55:AC64 G24:N24 O55:AA55 Z65:AC65 W84:AC84 Z56:AA64 I20:N22 G56:Y65 G19:G23 G25:G27 M25:N26 I23:K23 M23:N23 H27:N27 G28:N30 G43:AC46 G49:AC49 I19:AC19 G32:N32 G31 I31:N31 G13:AC16 I25:K26 I85:AC85 O20:AC32 G68:AC70">
    <cfRule type="cellIs" dxfId="255" priority="254" operator="equal">
      <formula>"PMS"</formula>
    </cfRule>
    <cfRule type="cellIs" dxfId="254" priority="255" operator="equal">
      <formula>"CMS"</formula>
    </cfRule>
    <cfRule type="cellIs" dxfId="253" priority="256" operator="greaterThan">
      <formula>0</formula>
    </cfRule>
  </conditionalFormatting>
  <conditionalFormatting sqref="F138:AC138">
    <cfRule type="cellIs" dxfId="252" priority="253" operator="greaterThan">
      <formula>60.3</formula>
    </cfRule>
  </conditionalFormatting>
  <conditionalFormatting sqref="F136:AC136">
    <cfRule type="cellIs" dxfId="251" priority="252" operator="greaterThan">
      <formula>60.3</formula>
    </cfRule>
  </conditionalFormatting>
  <conditionalFormatting sqref="F137:AC137">
    <cfRule type="cellIs" dxfId="250" priority="251" operator="greaterThan">
      <formula>60.3</formula>
    </cfRule>
  </conditionalFormatting>
  <conditionalFormatting sqref="G85:I85">
    <cfRule type="cellIs" dxfId="249" priority="247" operator="equal">
      <formula>"PMS"</formula>
    </cfRule>
    <cfRule type="cellIs" dxfId="248" priority="248" operator="equal">
      <formula>"CMS"</formula>
    </cfRule>
    <cfRule type="cellIs" dxfId="247" priority="249" operator="greaterThan">
      <formula>0</formula>
    </cfRule>
  </conditionalFormatting>
  <conditionalFormatting sqref="G85:I85 V55:W65">
    <cfRule type="cellIs" dxfId="246" priority="250" operator="lessThanOrEqual">
      <formula>0</formula>
    </cfRule>
  </conditionalFormatting>
  <conditionalFormatting sqref="AC62:AC64">
    <cfRule type="cellIs" dxfId="245" priority="243" operator="equal">
      <formula>"PMS"</formula>
    </cfRule>
    <cfRule type="cellIs" dxfId="244" priority="244" operator="equal">
      <formula>"CMS"</formula>
    </cfRule>
    <cfRule type="cellIs" dxfId="243" priority="245" operator="greaterThan">
      <formula>0</formula>
    </cfRule>
  </conditionalFormatting>
  <conditionalFormatting sqref="AC62:AC64">
    <cfRule type="cellIs" dxfId="242" priority="246" operator="lessThanOrEqual">
      <formula>0</formula>
    </cfRule>
  </conditionalFormatting>
  <conditionalFormatting sqref="G55:N55">
    <cfRule type="cellIs" dxfId="241" priority="239" operator="equal">
      <formula>"PMS"</formula>
    </cfRule>
    <cfRule type="cellIs" dxfId="240" priority="240" operator="equal">
      <formula>"CMS"</formula>
    </cfRule>
    <cfRule type="cellIs" dxfId="239" priority="241" operator="greaterThan">
      <formula>0</formula>
    </cfRule>
  </conditionalFormatting>
  <conditionalFormatting sqref="G55:N55">
    <cfRule type="cellIs" dxfId="238" priority="242" operator="lessThanOrEqual">
      <formula>0</formula>
    </cfRule>
  </conditionalFormatting>
  <conditionalFormatting sqref="G52:AC53 V56:V57 V61:V65 X55:AC65 G55:U65 G43:AC46 G49:AC49 G13:AC16 W84:AC84 G85:AC85 G68:AC70">
    <cfRule type="cellIs" dxfId="237" priority="238" operator="lessThanOrEqual">
      <formula>0</formula>
    </cfRule>
  </conditionalFormatting>
  <conditionalFormatting sqref="G24:N24 I20:N22 G52:AC65 G19:G23 G25:G27 M25:N26 I23:K23 M23:N23 H27:N27 G28:N30 G43:AC46 G49:AC49 I19:AC19 G32:N32 G31 I31:N31 G13:AC16 I25:K26 W84:AC84 G85:AC85 O20:AC32 G68:AC70">
    <cfRule type="cellIs" dxfId="236" priority="235" operator="equal">
      <formula>"CMS"</formula>
    </cfRule>
    <cfRule type="cellIs" dxfId="235" priority="236" operator="equal">
      <formula>"PMS"</formula>
    </cfRule>
    <cfRule type="cellIs" dxfId="234" priority="237" operator="greaterThan">
      <formula>0</formula>
    </cfRule>
  </conditionalFormatting>
  <conditionalFormatting sqref="G54:AC54">
    <cfRule type="cellIs" dxfId="233" priority="231" operator="equal">
      <formula>"PMS"</formula>
    </cfRule>
    <cfRule type="cellIs" dxfId="232" priority="232" operator="equal">
      <formula>"CMS"</formula>
    </cfRule>
    <cfRule type="cellIs" dxfId="231" priority="233" operator="greaterThan">
      <formula>0</formula>
    </cfRule>
  </conditionalFormatting>
  <conditionalFormatting sqref="G54:AC54">
    <cfRule type="cellIs" dxfId="230" priority="234" operator="lessThanOrEqual">
      <formula>0</formula>
    </cfRule>
  </conditionalFormatting>
  <conditionalFormatting sqref="G54:AC54">
    <cfRule type="cellIs" dxfId="229" priority="230" operator="lessThanOrEqual">
      <formula>0</formula>
    </cfRule>
  </conditionalFormatting>
  <conditionalFormatting sqref="G54:T54">
    <cfRule type="cellIs" dxfId="228" priority="227" operator="equal">
      <formula>"PMS"</formula>
    </cfRule>
    <cfRule type="cellIs" dxfId="227" priority="228" operator="equal">
      <formula>"CMS"</formula>
    </cfRule>
    <cfRule type="cellIs" dxfId="226" priority="229" operator="greaterThan">
      <formula>0</formula>
    </cfRule>
  </conditionalFormatting>
  <conditionalFormatting sqref="G54:T54">
    <cfRule type="cellIs" dxfId="225" priority="226" operator="lessThanOrEqual">
      <formula>0</formula>
    </cfRule>
  </conditionalFormatting>
  <conditionalFormatting sqref="L60">
    <cfRule type="cellIs" dxfId="224" priority="222" operator="equal">
      <formula>"PMS"</formula>
    </cfRule>
    <cfRule type="cellIs" dxfId="223" priority="223" operator="equal">
      <formula>"CMS"</formula>
    </cfRule>
    <cfRule type="cellIs" dxfId="222" priority="224" operator="greaterThan">
      <formula>0</formula>
    </cfRule>
  </conditionalFormatting>
  <conditionalFormatting sqref="L60">
    <cfRule type="cellIs" dxfId="221" priority="225" operator="lessThanOrEqual">
      <formula>0</formula>
    </cfRule>
  </conditionalFormatting>
  <conditionalFormatting sqref="G24:N24 I20:N22 G19:G23 G25:G27 M25:N26 I23:K23 M23:N23 H27:N27 G28:N30 I19:AC19 G32:N32 G31 I31:N31 I25:K26 O20:AC32">
    <cfRule type="cellIs" dxfId="220" priority="221" operator="lessThanOrEqual">
      <formula>0</formula>
    </cfRule>
  </conditionalFormatting>
  <conditionalFormatting sqref="AC65">
    <cfRule type="cellIs" dxfId="219" priority="217" operator="equal">
      <formula>"PMS"</formula>
    </cfRule>
    <cfRule type="cellIs" dxfId="218" priority="218" operator="equal">
      <formula>"CMS"</formula>
    </cfRule>
    <cfRule type="cellIs" dxfId="217" priority="219" operator="greaterThan">
      <formula>0</formula>
    </cfRule>
  </conditionalFormatting>
  <conditionalFormatting sqref="AC65">
    <cfRule type="cellIs" dxfId="216" priority="220" operator="lessThanOrEqual">
      <formula>0</formula>
    </cfRule>
  </conditionalFormatting>
  <conditionalFormatting sqref="M44">
    <cfRule type="cellIs" dxfId="215" priority="216" operator="lessThanOrEqual">
      <formula>0</formula>
    </cfRule>
  </conditionalFormatting>
  <conditionalFormatting sqref="N43:N44">
    <cfRule type="cellIs" dxfId="214" priority="215" operator="lessThanOrEqual">
      <formula>0</formula>
    </cfRule>
  </conditionalFormatting>
  <conditionalFormatting sqref="Q55">
    <cfRule type="cellIs" dxfId="213" priority="211" operator="equal">
      <formula>"PMS"</formula>
    </cfRule>
    <cfRule type="cellIs" dxfId="212" priority="212" operator="equal">
      <formula>"CMS"</formula>
    </cfRule>
    <cfRule type="cellIs" dxfId="211" priority="213" operator="greaterThan">
      <formula>0</formula>
    </cfRule>
  </conditionalFormatting>
  <conditionalFormatting sqref="Q55">
    <cfRule type="cellIs" dxfId="210" priority="214" operator="lessThanOrEqual">
      <formula>0</formula>
    </cfRule>
  </conditionalFormatting>
  <conditionalFormatting sqref="Q55">
    <cfRule type="cellIs" dxfId="209" priority="210" operator="lessThanOrEqual">
      <formula>0</formula>
    </cfRule>
  </conditionalFormatting>
  <conditionalFormatting sqref="Q55">
    <cfRule type="cellIs" dxfId="208" priority="207" operator="equal">
      <formula>"PMS"</formula>
    </cfRule>
    <cfRule type="cellIs" dxfId="207" priority="208" operator="equal">
      <formula>"CMS"</formula>
    </cfRule>
    <cfRule type="cellIs" dxfId="206" priority="209" operator="greaterThan">
      <formula>0</formula>
    </cfRule>
  </conditionalFormatting>
  <conditionalFormatting sqref="Q55">
    <cfRule type="cellIs" dxfId="205" priority="206" operator="lessThanOrEqual">
      <formula>0</formula>
    </cfRule>
  </conditionalFormatting>
  <conditionalFormatting sqref="H19 H22:H23">
    <cfRule type="cellIs" dxfId="204" priority="203" operator="equal">
      <formula>"PMS"</formula>
    </cfRule>
    <cfRule type="cellIs" dxfId="203" priority="204" operator="equal">
      <formula>"CMS"</formula>
    </cfRule>
    <cfRule type="cellIs" dxfId="202" priority="205" operator="greaterThan">
      <formula>0</formula>
    </cfRule>
  </conditionalFormatting>
  <conditionalFormatting sqref="H19 H22:H23">
    <cfRule type="cellIs" dxfId="201" priority="200" operator="equal">
      <formula>"CMS"</formula>
    </cfRule>
    <cfRule type="cellIs" dxfId="200" priority="201" operator="equal">
      <formula>"PMS"</formula>
    </cfRule>
    <cfRule type="cellIs" dxfId="199" priority="202" operator="greaterThan">
      <formula>0</formula>
    </cfRule>
  </conditionalFormatting>
  <conditionalFormatting sqref="H19 H22:H23">
    <cfRule type="cellIs" dxfId="198" priority="199" operator="lessThanOrEqual">
      <formula>0</formula>
    </cfRule>
  </conditionalFormatting>
  <conditionalFormatting sqref="F84:V84">
    <cfRule type="cellIs" dxfId="197" priority="196" operator="equal">
      <formula>"PMS"</formula>
    </cfRule>
    <cfRule type="cellIs" dxfId="196" priority="197" operator="equal">
      <formula>"CMS"</formula>
    </cfRule>
    <cfRule type="cellIs" dxfId="195" priority="198" operator="greaterThan">
      <formula>0</formula>
    </cfRule>
  </conditionalFormatting>
  <conditionalFormatting sqref="F84:V84">
    <cfRule type="cellIs" dxfId="194" priority="195" operator="lessThanOrEqual">
      <formula>0</formula>
    </cfRule>
  </conditionalFormatting>
  <conditionalFormatting sqref="F84:V84">
    <cfRule type="cellIs" dxfId="193" priority="192" operator="equal">
      <formula>"CMS"</formula>
    </cfRule>
    <cfRule type="cellIs" dxfId="192" priority="193" operator="equal">
      <formula>"PMS"</formula>
    </cfRule>
    <cfRule type="cellIs" dxfId="191" priority="194" operator="greaterThan">
      <formula>0</formula>
    </cfRule>
  </conditionalFormatting>
  <conditionalFormatting sqref="K85">
    <cfRule type="cellIs" dxfId="121" priority="119" operator="equal">
      <formula>"PMS"</formula>
    </cfRule>
    <cfRule type="cellIs" dxfId="120" priority="120" operator="equal">
      <formula>"CMS"</formula>
    </cfRule>
    <cfRule type="cellIs" dxfId="119" priority="121" operator="greaterThan">
      <formula>0</formula>
    </cfRule>
  </conditionalFormatting>
  <conditionalFormatting sqref="K85">
    <cfRule type="cellIs" dxfId="118" priority="122" operator="lessThanOrEqual">
      <formula>0</formula>
    </cfRule>
  </conditionalFormatting>
  <conditionalFormatting sqref="L23">
    <cfRule type="cellIs" dxfId="117" priority="116" operator="equal">
      <formula>"PMS"</formula>
    </cfRule>
    <cfRule type="cellIs" dxfId="116" priority="117" operator="equal">
      <formula>"CMS"</formula>
    </cfRule>
    <cfRule type="cellIs" dxfId="115" priority="118" operator="greaterThan">
      <formula>0</formula>
    </cfRule>
  </conditionalFormatting>
  <conditionalFormatting sqref="L23">
    <cfRule type="cellIs" dxfId="114" priority="113" operator="equal">
      <formula>"CMS"</formula>
    </cfRule>
    <cfRule type="cellIs" dxfId="113" priority="114" operator="equal">
      <formula>"PMS"</formula>
    </cfRule>
    <cfRule type="cellIs" dxfId="112" priority="115" operator="greaterThan">
      <formula>0</formula>
    </cfRule>
  </conditionalFormatting>
  <conditionalFormatting sqref="L23">
    <cfRule type="cellIs" dxfId="111" priority="112" operator="lessThanOrEqual">
      <formula>0</formula>
    </cfRule>
  </conditionalFormatting>
  <conditionalFormatting sqref="L25">
    <cfRule type="cellIs" dxfId="110" priority="109" operator="equal">
      <formula>"PMS"</formula>
    </cfRule>
    <cfRule type="cellIs" dxfId="109" priority="110" operator="equal">
      <formula>"CMS"</formula>
    </cfRule>
    <cfRule type="cellIs" dxfId="108" priority="111" operator="greaterThan">
      <formula>0</formula>
    </cfRule>
  </conditionalFormatting>
  <conditionalFormatting sqref="L25">
    <cfRule type="cellIs" dxfId="107" priority="106" operator="equal">
      <formula>"CMS"</formula>
    </cfRule>
    <cfRule type="cellIs" dxfId="106" priority="107" operator="equal">
      <formula>"PMS"</formula>
    </cfRule>
    <cfRule type="cellIs" dxfId="105" priority="108" operator="greaterThan">
      <formula>0</formula>
    </cfRule>
  </conditionalFormatting>
  <conditionalFormatting sqref="L25">
    <cfRule type="cellIs" dxfId="104" priority="105" operator="lessThanOrEqual">
      <formula>0</formula>
    </cfRule>
  </conditionalFormatting>
  <conditionalFormatting sqref="L26">
    <cfRule type="cellIs" dxfId="103" priority="102" operator="equal">
      <formula>"PMS"</formula>
    </cfRule>
    <cfRule type="cellIs" dxfId="102" priority="103" operator="equal">
      <formula>"CMS"</formula>
    </cfRule>
    <cfRule type="cellIs" dxfId="101" priority="104" operator="greaterThan">
      <formula>0</formula>
    </cfRule>
  </conditionalFormatting>
  <conditionalFormatting sqref="L26">
    <cfRule type="cellIs" dxfId="100" priority="99" operator="equal">
      <formula>"CMS"</formula>
    </cfRule>
    <cfRule type="cellIs" dxfId="99" priority="100" operator="equal">
      <formula>"PMS"</formula>
    </cfRule>
    <cfRule type="cellIs" dxfId="98" priority="101" operator="greaterThan">
      <formula>0</formula>
    </cfRule>
  </conditionalFormatting>
  <conditionalFormatting sqref="L26">
    <cfRule type="cellIs" dxfId="97" priority="98" operator="lessThanOrEqual">
      <formula>0</formula>
    </cfRule>
  </conditionalFormatting>
  <conditionalFormatting sqref="F13:F16">
    <cfRule type="cellIs" dxfId="96" priority="95" operator="equal">
      <formula>"PMS"</formula>
    </cfRule>
    <cfRule type="cellIs" dxfId="95" priority="96" operator="equal">
      <formula>"CMS"</formula>
    </cfRule>
    <cfRule type="cellIs" dxfId="94" priority="97" operator="greaterThan">
      <formula>0</formula>
    </cfRule>
  </conditionalFormatting>
  <conditionalFormatting sqref="F13:F16">
    <cfRule type="cellIs" dxfId="93" priority="94" operator="lessThanOrEqual">
      <formula>0</formula>
    </cfRule>
  </conditionalFormatting>
  <conditionalFormatting sqref="F13:F16">
    <cfRule type="cellIs" dxfId="92" priority="91" operator="equal">
      <formula>"CMS"</formula>
    </cfRule>
    <cfRule type="cellIs" dxfId="91" priority="92" operator="equal">
      <formula>"PMS"</formula>
    </cfRule>
    <cfRule type="cellIs" dxfId="90" priority="93" operator="greaterThan">
      <formula>0</formula>
    </cfRule>
  </conditionalFormatting>
  <conditionalFormatting sqref="F19:F32">
    <cfRule type="cellIs" dxfId="89" priority="88" operator="equal">
      <formula>"PMS"</formula>
    </cfRule>
    <cfRule type="cellIs" dxfId="88" priority="89" operator="equal">
      <formula>"CMS"</formula>
    </cfRule>
    <cfRule type="cellIs" dxfId="87" priority="90" operator="greaterThan">
      <formula>0</formula>
    </cfRule>
  </conditionalFormatting>
  <conditionalFormatting sqref="F19:F32">
    <cfRule type="cellIs" dxfId="86" priority="85" operator="equal">
      <formula>"CMS"</formula>
    </cfRule>
    <cfRule type="cellIs" dxfId="85" priority="86" operator="equal">
      <formula>"PMS"</formula>
    </cfRule>
    <cfRule type="cellIs" dxfId="84" priority="87" operator="greaterThan">
      <formula>0</formula>
    </cfRule>
  </conditionalFormatting>
  <conditionalFormatting sqref="F19:F32">
    <cfRule type="cellIs" dxfId="83" priority="84" operator="lessThanOrEqual">
      <formula>0</formula>
    </cfRule>
  </conditionalFormatting>
  <conditionalFormatting sqref="F43:F46">
    <cfRule type="cellIs" dxfId="82" priority="81" operator="equal">
      <formula>"PMS"</formula>
    </cfRule>
    <cfRule type="cellIs" dxfId="81" priority="82" operator="equal">
      <formula>"CMS"</formula>
    </cfRule>
    <cfRule type="cellIs" dxfId="80" priority="83" operator="greaterThan">
      <formula>0</formula>
    </cfRule>
  </conditionalFormatting>
  <conditionalFormatting sqref="F43:F46">
    <cfRule type="cellIs" dxfId="79" priority="80" operator="lessThanOrEqual">
      <formula>0</formula>
    </cfRule>
  </conditionalFormatting>
  <conditionalFormatting sqref="F43:F46">
    <cfRule type="cellIs" dxfId="78" priority="77" operator="equal">
      <formula>"CMS"</formula>
    </cfRule>
    <cfRule type="cellIs" dxfId="77" priority="78" operator="equal">
      <formula>"PMS"</formula>
    </cfRule>
    <cfRule type="cellIs" dxfId="76" priority="79" operator="greaterThan">
      <formula>0</formula>
    </cfRule>
  </conditionalFormatting>
  <conditionalFormatting sqref="F49">
    <cfRule type="cellIs" dxfId="75" priority="74" operator="equal">
      <formula>"PMS"</formula>
    </cfRule>
    <cfRule type="cellIs" dxfId="74" priority="75" operator="equal">
      <formula>"CMS"</formula>
    </cfRule>
    <cfRule type="cellIs" dxfId="73" priority="76" operator="greaterThan">
      <formula>0</formula>
    </cfRule>
  </conditionalFormatting>
  <conditionalFormatting sqref="F49">
    <cfRule type="cellIs" dxfId="72" priority="73" operator="lessThanOrEqual">
      <formula>0</formula>
    </cfRule>
  </conditionalFormatting>
  <conditionalFormatting sqref="F49">
    <cfRule type="cellIs" dxfId="71" priority="70" operator="equal">
      <formula>"CMS"</formula>
    </cfRule>
    <cfRule type="cellIs" dxfId="70" priority="71" operator="equal">
      <formula>"PMS"</formula>
    </cfRule>
    <cfRule type="cellIs" dxfId="69" priority="72" operator="greaterThan">
      <formula>0</formula>
    </cfRule>
  </conditionalFormatting>
  <conditionalFormatting sqref="F55:F65">
    <cfRule type="cellIs" dxfId="68" priority="67" operator="equal">
      <formula>"PMS"</formula>
    </cfRule>
    <cfRule type="cellIs" dxfId="67" priority="68" operator="equal">
      <formula>"CMS"</formula>
    </cfRule>
    <cfRule type="cellIs" dxfId="66" priority="69" operator="greaterThan">
      <formula>0</formula>
    </cfRule>
  </conditionalFormatting>
  <conditionalFormatting sqref="F62:F64">
    <cfRule type="cellIs" dxfId="65" priority="63" operator="equal">
      <formula>"PMS"</formula>
    </cfRule>
    <cfRule type="cellIs" dxfId="64" priority="64" operator="equal">
      <formula>"CMS"</formula>
    </cfRule>
    <cfRule type="cellIs" dxfId="63" priority="65" operator="greaterThan">
      <formula>0</formula>
    </cfRule>
  </conditionalFormatting>
  <conditionalFormatting sqref="F62:F64">
    <cfRule type="cellIs" dxfId="62" priority="66" operator="lessThanOrEqual">
      <formula>0</formula>
    </cfRule>
  </conditionalFormatting>
  <conditionalFormatting sqref="F52:F53 F55:F65">
    <cfRule type="cellIs" dxfId="61" priority="62" operator="lessThanOrEqual">
      <formula>0</formula>
    </cfRule>
  </conditionalFormatting>
  <conditionalFormatting sqref="F52:F65">
    <cfRule type="cellIs" dxfId="60" priority="59" operator="equal">
      <formula>"CMS"</formula>
    </cfRule>
    <cfRule type="cellIs" dxfId="59" priority="60" operator="equal">
      <formula>"PMS"</formula>
    </cfRule>
    <cfRule type="cellIs" dxfId="58" priority="61" operator="greaterThan">
      <formula>0</formula>
    </cfRule>
  </conditionalFormatting>
  <conditionalFormatting sqref="F54">
    <cfRule type="cellIs" dxfId="57" priority="55" operator="equal">
      <formula>"PMS"</formula>
    </cfRule>
    <cfRule type="cellIs" dxfId="56" priority="56" operator="equal">
      <formula>"CMS"</formula>
    </cfRule>
    <cfRule type="cellIs" dxfId="55" priority="57" operator="greaterThan">
      <formula>0</formula>
    </cfRule>
  </conditionalFormatting>
  <conditionalFormatting sqref="F54">
    <cfRule type="cellIs" dxfId="54" priority="58" operator="lessThanOrEqual">
      <formula>0</formula>
    </cfRule>
  </conditionalFormatting>
  <conditionalFormatting sqref="F54">
    <cfRule type="cellIs" dxfId="53" priority="54" operator="lessThanOrEqual">
      <formula>0</formula>
    </cfRule>
  </conditionalFormatting>
  <conditionalFormatting sqref="F65">
    <cfRule type="cellIs" dxfId="52" priority="50" operator="equal">
      <formula>"PMS"</formula>
    </cfRule>
    <cfRule type="cellIs" dxfId="51" priority="51" operator="equal">
      <formula>"CMS"</formula>
    </cfRule>
    <cfRule type="cellIs" dxfId="50" priority="52" operator="greaterThan">
      <formula>0</formula>
    </cfRule>
  </conditionalFormatting>
  <conditionalFormatting sqref="F65">
    <cfRule type="cellIs" dxfId="49" priority="53" operator="lessThanOrEqual">
      <formula>0</formula>
    </cfRule>
  </conditionalFormatting>
  <conditionalFormatting sqref="F68:F70">
    <cfRule type="cellIs" dxfId="48" priority="47" operator="equal">
      <formula>"PMS"</formula>
    </cfRule>
    <cfRule type="cellIs" dxfId="47" priority="48" operator="equal">
      <formula>"CMS"</formula>
    </cfRule>
    <cfRule type="cellIs" dxfId="46" priority="49" operator="greaterThan">
      <formula>0</formula>
    </cfRule>
  </conditionalFormatting>
  <conditionalFormatting sqref="F68:F70">
    <cfRule type="cellIs" dxfId="45" priority="46" operator="lessThanOrEqual">
      <formula>0</formula>
    </cfRule>
  </conditionalFormatting>
  <conditionalFormatting sqref="F68:F70">
    <cfRule type="cellIs" dxfId="44" priority="43" operator="equal">
      <formula>"CMS"</formula>
    </cfRule>
    <cfRule type="cellIs" dxfId="43" priority="44" operator="equal">
      <formula>"PMS"</formula>
    </cfRule>
    <cfRule type="cellIs" dxfId="42" priority="45" operator="greaterThan">
      <formula>0</formula>
    </cfRule>
  </conditionalFormatting>
  <conditionalFormatting sqref="F85">
    <cfRule type="cellIs" dxfId="41" priority="40" operator="equal">
      <formula>"PMS"</formula>
    </cfRule>
    <cfRule type="cellIs" dxfId="40" priority="41" operator="equal">
      <formula>"CMS"</formula>
    </cfRule>
    <cfRule type="cellIs" dxfId="39" priority="42" operator="greaterThan">
      <formula>0</formula>
    </cfRule>
  </conditionalFormatting>
  <conditionalFormatting sqref="F85">
    <cfRule type="cellIs" dxfId="38" priority="39" operator="lessThanOrEqual">
      <formula>0</formula>
    </cfRule>
  </conditionalFormatting>
  <conditionalFormatting sqref="F85">
    <cfRule type="cellIs" dxfId="37" priority="36" operator="equal">
      <formula>"CMS"</formula>
    </cfRule>
    <cfRule type="cellIs" dxfId="36" priority="37" operator="equal">
      <formula>"PMS"</formula>
    </cfRule>
    <cfRule type="cellIs" dxfId="35" priority="38" operator="greaterThan">
      <formula>0</formula>
    </cfRule>
  </conditionalFormatting>
  <conditionalFormatting sqref="H20:H21">
    <cfRule type="cellIs" dxfId="34" priority="33" operator="equal">
      <formula>"PMS"</formula>
    </cfRule>
    <cfRule type="cellIs" dxfId="33" priority="34" operator="equal">
      <formula>"CMS"</formula>
    </cfRule>
    <cfRule type="cellIs" dxfId="32" priority="35" operator="greaterThan">
      <formula>0</formula>
    </cfRule>
  </conditionalFormatting>
  <conditionalFormatting sqref="H20:H21">
    <cfRule type="cellIs" dxfId="31" priority="30" operator="equal">
      <formula>"CMS"</formula>
    </cfRule>
    <cfRule type="cellIs" dxfId="30" priority="31" operator="equal">
      <formula>"PMS"</formula>
    </cfRule>
    <cfRule type="cellIs" dxfId="29" priority="32" operator="greaterThan">
      <formula>0</formula>
    </cfRule>
  </conditionalFormatting>
  <conditionalFormatting sqref="H20:H21">
    <cfRule type="cellIs" dxfId="28" priority="29" operator="lessThanOrEqual">
      <formula>0</formula>
    </cfRule>
  </conditionalFormatting>
  <conditionalFormatting sqref="H25:H26">
    <cfRule type="cellIs" dxfId="13" priority="12" operator="equal">
      <formula>"PMS"</formula>
    </cfRule>
    <cfRule type="cellIs" dxfId="12" priority="13" operator="equal">
      <formula>"CMS"</formula>
    </cfRule>
    <cfRule type="cellIs" dxfId="11" priority="14" operator="greaterThan">
      <formula>0</formula>
    </cfRule>
  </conditionalFormatting>
  <conditionalFormatting sqref="H25:H26">
    <cfRule type="cellIs" dxfId="10" priority="9" operator="equal">
      <formula>"CMS"</formula>
    </cfRule>
    <cfRule type="cellIs" dxfId="9" priority="10" operator="equal">
      <formula>"PMS"</formula>
    </cfRule>
    <cfRule type="cellIs" dxfId="8" priority="11" operator="greaterThan">
      <formula>0</formula>
    </cfRule>
  </conditionalFormatting>
  <conditionalFormatting sqref="H25:H26">
    <cfRule type="cellIs" dxfId="7" priority="8" operator="lessThanOrEqual">
      <formula>0</formula>
    </cfRule>
  </conditionalFormatting>
  <conditionalFormatting sqref="H31">
    <cfRule type="cellIs" dxfId="6" priority="5" operator="equal">
      <formula>"PMS"</formula>
    </cfRule>
    <cfRule type="cellIs" dxfId="5" priority="6" operator="equal">
      <formula>"CMS"</formula>
    </cfRule>
    <cfRule type="cellIs" dxfId="4" priority="7" operator="greaterThan">
      <formula>0</formula>
    </cfRule>
  </conditionalFormatting>
  <conditionalFormatting sqref="H31">
    <cfRule type="cellIs" dxfId="3" priority="2" operator="equal">
      <formula>"CMS"</formula>
    </cfRule>
    <cfRule type="cellIs" dxfId="2" priority="3" operator="equal">
      <formula>"PMS"</formula>
    </cfRule>
    <cfRule type="cellIs" dxfId="1" priority="4" operator="greaterThan">
      <formula>0</formula>
    </cfRule>
  </conditionalFormatting>
  <conditionalFormatting sqref="H31">
    <cfRule type="cellIs" dxfId="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4947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25" activePane="bottomRight" state="frozen"/>
      <selection pane="topRight" activeCell="BY777" sqref="BY777"/>
      <selection pane="bottomLeft" activeCell="BY777" sqref="BY777"/>
      <selection pane="bottomRight" activeCell="E251" sqref="E251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>
        <v>14.2</v>
      </c>
      <c r="F228" s="237">
        <v>69.83</v>
      </c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>
        <v>0.97</v>
      </c>
      <c r="Q228" s="237">
        <v>1.67</v>
      </c>
      <c r="R228" s="354" cm="1">
        <f t="array" aca="1" ref="R228" ca="1">INDIRECT("'"&amp;$C228&amp;"'!"&amp;"$"&amp;$D228&amp;$R$1&amp;"")</f>
        <v>6.6</v>
      </c>
      <c r="S228" s="239"/>
      <c r="T228" s="239">
        <v>0.97</v>
      </c>
      <c r="U228" s="240">
        <v>1.67</v>
      </c>
      <c r="V228" s="236">
        <v>13.997999999999999</v>
      </c>
      <c r="W228" s="241" cm="1">
        <f t="array" aca="1" ref="W228" ca="1">INDIRECT("'"&amp;$C228&amp;"'!"&amp;"$"&amp;$D228&amp;$W$1&amp;"")</f>
        <v>3.9289999999999998</v>
      </c>
      <c r="X228" s="239">
        <v>0.96</v>
      </c>
      <c r="Y228" s="237">
        <v>1.024</v>
      </c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>
        <v>11.6</v>
      </c>
      <c r="AQ228" s="240">
        <v>71</v>
      </c>
      <c r="AR228" s="236" cm="1">
        <f t="array" aca="1" ref="AR228" ca="1">INDIRECT("'"&amp;$C228&amp;"'!"&amp;"$"&amp;$D228&amp;$AR$1&amp;"")</f>
        <v>0</v>
      </c>
      <c r="AS228" s="239" t="s">
        <v>1</v>
      </c>
      <c r="AT228" s="237" t="s">
        <v>1</v>
      </c>
      <c r="AU228" s="238" cm="1">
        <f t="array" aca="1" ref="AU228" ca="1">INDIRECT("'"&amp;$C228&amp;"'!"&amp;"$"&amp;$D228&amp;$AU$1&amp;"")</f>
        <v>4</v>
      </c>
      <c r="AV228" s="239">
        <v>0.97</v>
      </c>
      <c r="AW228" s="237">
        <v>1</v>
      </c>
      <c r="AX228" s="236">
        <v>13.9</v>
      </c>
      <c r="AY228" s="240">
        <v>70.900000000000006</v>
      </c>
      <c r="AZ228" s="239" cm="1">
        <f t="array" aca="1" ref="AZ228" ca="1">INDIRECT("'"&amp;$C228&amp;"'!"&amp;"$"&amp;$D228&amp;$AZ$1&amp;"")</f>
        <v>0</v>
      </c>
      <c r="BA228" s="238"/>
      <c r="BB228" s="239" t="s">
        <v>1</v>
      </c>
      <c r="BC228" s="237" t="s">
        <v>1</v>
      </c>
      <c r="BD228" s="239" cm="1">
        <f t="array" aca="1" ref="BD228" ca="1">INDIRECT("'"&amp;$C228&amp;"'!"&amp;"$"&amp;$D228&amp;$BD$1&amp;"")</f>
        <v>7</v>
      </c>
      <c r="BE228" s="238"/>
      <c r="BF228" s="239">
        <v>0.95</v>
      </c>
      <c r="BG228" s="237">
        <v>2.16</v>
      </c>
      <c r="BH228" s="241">
        <v>14.03</v>
      </c>
      <c r="BI228" s="237">
        <v>71.55</v>
      </c>
      <c r="BJ228" s="241" cm="1">
        <f t="array" aca="1" ref="BJ228" ca="1">INDIRECT("'"&amp;$C228&amp;"'!"&amp;"$"&amp;$D228&amp;$BJ$1&amp;"")</f>
        <v>14.26</v>
      </c>
      <c r="BK228" s="239">
        <v>1</v>
      </c>
      <c r="BL228" s="237">
        <v>1.2</v>
      </c>
      <c r="BM228" s="409">
        <v>68.5</v>
      </c>
      <c r="BN228" s="236" cm="1">
        <f t="array" aca="1" ref="BN228" ca="1">INDIRECT("'"&amp;$C228&amp;"'!"&amp;"$"&amp;$D228&amp;$BN$1&amp;"")</f>
        <v>0</v>
      </c>
      <c r="BO228" s="238" t="s">
        <v>1</v>
      </c>
      <c r="BP228" s="237" t="s">
        <v>1</v>
      </c>
      <c r="BQ228" s="241" cm="1">
        <f t="array" aca="1" ref="BQ228" ca="1">INDIRECT("'"&amp;$C228&amp;"'!"&amp;"$"&amp;$D228&amp;$BQ$1&amp;"")</f>
        <v>1.1299999999999999</v>
      </c>
      <c r="BR228" s="239"/>
      <c r="BS228" s="239">
        <v>0.99</v>
      </c>
      <c r="BT228" s="237">
        <v>0.12</v>
      </c>
      <c r="BU228" s="242" cm="1">
        <f t="array" aca="1" ref="BU228" ca="1">INDIRECT("'"&amp;$C228&amp;"'!"&amp;"$"&amp;$D228&amp;$BU$1&amp;"")</f>
        <v>0.88</v>
      </c>
      <c r="BV228" s="239"/>
      <c r="BW228" s="239">
        <v>0.97</v>
      </c>
      <c r="BX228" s="237">
        <v>0.21</v>
      </c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>
        <v>14.1</v>
      </c>
      <c r="F230" s="217">
        <v>69.95</v>
      </c>
      <c r="G230" s="218" t="str" cm="1">
        <f t="array" aca="1" ref="G230" ca="1">INDIRECT("'"&amp;$C230&amp;"'!"&amp;"$"&amp;$D230&amp;$G$1&amp;"")</f>
        <v>CMS</v>
      </c>
      <c r="H230" s="219" t="s">
        <v>1</v>
      </c>
      <c r="I230" s="217" t="s">
        <v>1</v>
      </c>
      <c r="J230" s="218" t="str" cm="1">
        <f t="array" aca="1" ref="J230" ca="1">INDIRECT("'"&amp;$C230&amp;"'!"&amp;"$"&amp;$D230&amp;$J$1&amp;"")</f>
        <v>PMS</v>
      </c>
      <c r="K230" s="219"/>
      <c r="L230" s="219" t="s">
        <v>1</v>
      </c>
      <c r="M230" s="220" t="s">
        <v>1</v>
      </c>
      <c r="N230" s="216" cm="1">
        <f t="array" aca="1" ref="N230" ca="1">INDIRECT("'"&amp;$C230&amp;"'!"&amp;"$"&amp;$D230&amp;$N$1&amp;"")</f>
        <v>6.6</v>
      </c>
      <c r="O230" s="219"/>
      <c r="P230" s="219">
        <v>0.97</v>
      </c>
      <c r="Q230" s="217">
        <v>1.65</v>
      </c>
      <c r="R230" s="351" cm="1">
        <f t="array" aca="1" ref="R230" ca="1">INDIRECT("'"&amp;$C230&amp;"'!"&amp;"$"&amp;$D230&amp;$R$1&amp;"")</f>
        <v>6.6</v>
      </c>
      <c r="S230" s="219"/>
      <c r="T230" s="219">
        <v>0.97</v>
      </c>
      <c r="U230" s="220">
        <v>1.65</v>
      </c>
      <c r="V230" s="216">
        <v>14.051</v>
      </c>
      <c r="W230" s="221" cm="1">
        <f t="array" aca="1" ref="W230" ca="1">INDIRECT("'"&amp;$C230&amp;"'!"&amp;"$"&amp;$D230&amp;$W$1&amp;"")</f>
        <v>0.95699999999999996</v>
      </c>
      <c r="X230" s="219">
        <v>0.97</v>
      </c>
      <c r="Y230" s="217">
        <v>0.23200000000000001</v>
      </c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>
        <v>11.6</v>
      </c>
      <c r="AQ230" s="220">
        <v>71.2</v>
      </c>
      <c r="AR230" s="216" cm="1">
        <f t="array" aca="1" ref="AR230" ca="1">INDIRECT("'"&amp;$C230&amp;"'!"&amp;"$"&amp;$D230&amp;$AR$1&amp;"")</f>
        <v>0</v>
      </c>
      <c r="AS230" s="219" t="s">
        <v>1</v>
      </c>
      <c r="AT230" s="217" t="s">
        <v>1</v>
      </c>
      <c r="AU230" s="218" cm="1">
        <f t="array" aca="1" ref="AU230" ca="1">INDIRECT("'"&amp;$C230&amp;"'!"&amp;"$"&amp;$D230&amp;$AU$1&amp;"")</f>
        <v>4</v>
      </c>
      <c r="AV230" s="219">
        <v>0.97</v>
      </c>
      <c r="AW230" s="217">
        <v>0.92</v>
      </c>
      <c r="AX230" s="216">
        <v>13.9</v>
      </c>
      <c r="AY230" s="220">
        <v>70.900000000000006</v>
      </c>
      <c r="AZ230" s="219" cm="1">
        <f t="array" aca="1" ref="AZ230" ca="1">INDIRECT("'"&amp;$C230&amp;"'!"&amp;"$"&amp;$D230&amp;$AZ$1&amp;"")</f>
        <v>0</v>
      </c>
      <c r="BA230" s="218"/>
      <c r="BB230" s="219" t="s">
        <v>1</v>
      </c>
      <c r="BC230" s="217" t="s">
        <v>1</v>
      </c>
      <c r="BD230" s="219" cm="1">
        <f t="array" aca="1" ref="BD230" ca="1">INDIRECT("'"&amp;$C230&amp;"'!"&amp;"$"&amp;$D230&amp;$BD$1&amp;"")</f>
        <v>7</v>
      </c>
      <c r="BE230" s="218"/>
      <c r="BF230" s="219">
        <v>0.96</v>
      </c>
      <c r="BG230" s="217">
        <v>1.9</v>
      </c>
      <c r="BH230" s="221">
        <v>14.09</v>
      </c>
      <c r="BI230" s="217">
        <v>71.86</v>
      </c>
      <c r="BJ230" s="221" cm="1">
        <f t="array" aca="1" ref="BJ230" ca="1">INDIRECT("'"&amp;$C230&amp;"'!"&amp;"$"&amp;$D230&amp;$BJ$1&amp;"")</f>
        <v>14.3</v>
      </c>
      <c r="BK230" s="219">
        <v>1</v>
      </c>
      <c r="BL230" s="217">
        <v>1.3</v>
      </c>
      <c r="BM230" s="406">
        <v>68.7</v>
      </c>
      <c r="BN230" s="216" cm="1">
        <f t="array" aca="1" ref="BN230" ca="1">INDIRECT("'"&amp;$C230&amp;"'!"&amp;"$"&amp;$D230&amp;$BN$1&amp;"")</f>
        <v>0</v>
      </c>
      <c r="BO230" s="218" t="s">
        <v>1</v>
      </c>
      <c r="BP230" s="217" t="s">
        <v>1</v>
      </c>
      <c r="BQ230" s="221" cm="1">
        <f t="array" aca="1" ref="BQ230" ca="1">INDIRECT("'"&amp;$C230&amp;"'!"&amp;"$"&amp;$D230&amp;$BQ$1&amp;"")</f>
        <v>1.0900000000000001</v>
      </c>
      <c r="BR230" s="219"/>
      <c r="BS230" s="219">
        <v>0.99</v>
      </c>
      <c r="BT230" s="217">
        <v>0.12</v>
      </c>
      <c r="BU230" s="221" cm="1">
        <f t="array" aca="1" ref="BU230" ca="1">INDIRECT("'"&amp;$C230&amp;"'!"&amp;"$"&amp;$D230&amp;$BU$1&amp;"")</f>
        <v>0.82</v>
      </c>
      <c r="BV230" s="219"/>
      <c r="BW230" s="219">
        <v>0.97</v>
      </c>
      <c r="BX230" s="217">
        <v>0.2</v>
      </c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>
        <v>14.1</v>
      </c>
      <c r="F231" s="223">
        <v>69.98</v>
      </c>
      <c r="G231" s="224" t="str" cm="1">
        <f t="array" aca="1" ref="G231" ca="1">INDIRECT("'"&amp;$C231&amp;"'!"&amp;"$"&amp;$D231&amp;$G$1&amp;"")</f>
        <v>CMS</v>
      </c>
      <c r="H231" s="225" t="s">
        <v>1</v>
      </c>
      <c r="I231" s="223" t="s">
        <v>1</v>
      </c>
      <c r="J231" s="224" t="str" cm="1">
        <f t="array" aca="1" ref="J231" ca="1">INDIRECT("'"&amp;$C231&amp;"'!"&amp;"$"&amp;$D231&amp;$J$1&amp;"")</f>
        <v>PMS</v>
      </c>
      <c r="K231" s="225"/>
      <c r="L231" s="225" t="s">
        <v>1</v>
      </c>
      <c r="M231" s="226" t="s">
        <v>1</v>
      </c>
      <c r="N231" s="222" cm="1">
        <f t="array" aca="1" ref="N231" ca="1">INDIRECT("'"&amp;$C231&amp;"'!"&amp;"$"&amp;$D231&amp;$N$1&amp;"")</f>
        <v>7</v>
      </c>
      <c r="O231" s="225"/>
      <c r="P231" s="225">
        <v>0.97</v>
      </c>
      <c r="Q231" s="223">
        <v>2.16</v>
      </c>
      <c r="R231" s="352" cm="1">
        <f t="array" aca="1" ref="R231" ca="1">INDIRECT("'"&amp;$C231&amp;"'!"&amp;"$"&amp;$D231&amp;$R$1&amp;"")</f>
        <v>6.6</v>
      </c>
      <c r="S231" s="225"/>
      <c r="T231" s="225">
        <v>0.97</v>
      </c>
      <c r="U231" s="226">
        <v>1.61</v>
      </c>
      <c r="V231" s="222" t="s">
        <v>1</v>
      </c>
      <c r="W231" s="227" cm="1">
        <f t="array" aca="1" ref="W231" ca="1">INDIRECT("'"&amp;$C231&amp;"'!"&amp;"$"&amp;$D231&amp;$W$1&amp;"")</f>
        <v>0</v>
      </c>
      <c r="X231" s="225" t="s">
        <v>1</v>
      </c>
      <c r="Y231" s="223" t="s">
        <v>1</v>
      </c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>
        <v>11.6</v>
      </c>
      <c r="AQ231" s="226">
        <v>71.2</v>
      </c>
      <c r="AR231" s="222" cm="1">
        <f t="array" aca="1" ref="AR231" ca="1">INDIRECT("'"&amp;$C231&amp;"'!"&amp;"$"&amp;$D231&amp;$AR$1&amp;"")</f>
        <v>0</v>
      </c>
      <c r="AS231" s="225" t="s">
        <v>1</v>
      </c>
      <c r="AT231" s="223" t="s">
        <v>1</v>
      </c>
      <c r="AU231" s="224" cm="1">
        <f t="array" aca="1" ref="AU231" ca="1">INDIRECT("'"&amp;$C231&amp;"'!"&amp;"$"&amp;$D231&amp;$AU$1&amp;"")</f>
        <v>3.8</v>
      </c>
      <c r="AV231" s="225">
        <v>0.98</v>
      </c>
      <c r="AW231" s="223">
        <v>0.69</v>
      </c>
      <c r="AX231" s="222">
        <v>13.9</v>
      </c>
      <c r="AY231" s="226">
        <v>70.900000000000006</v>
      </c>
      <c r="AZ231" s="225" cm="1">
        <f t="array" aca="1" ref="AZ231" ca="1">INDIRECT("'"&amp;$C231&amp;"'!"&amp;"$"&amp;$D231&amp;$AZ$1&amp;"")</f>
        <v>0</v>
      </c>
      <c r="BA231" s="224"/>
      <c r="BB231" s="225" t="s">
        <v>1</v>
      </c>
      <c r="BC231" s="223" t="s">
        <v>1</v>
      </c>
      <c r="BD231" s="225" cm="1">
        <f t="array" aca="1" ref="BD231" ca="1">INDIRECT("'"&amp;$C231&amp;"'!"&amp;"$"&amp;$D231&amp;$BD$1&amp;"")</f>
        <v>6.8</v>
      </c>
      <c r="BE231" s="224"/>
      <c r="BF231" s="225">
        <v>0.96</v>
      </c>
      <c r="BG231" s="223">
        <v>1.74</v>
      </c>
      <c r="BH231" s="227">
        <v>14.2</v>
      </c>
      <c r="BI231" s="223">
        <v>72.42</v>
      </c>
      <c r="BJ231" s="227" cm="1">
        <f t="array" aca="1" ref="BJ231" ca="1">INDIRECT("'"&amp;$C231&amp;"'!"&amp;"$"&amp;$D231&amp;$BJ$1&amp;"")</f>
        <v>14.26</v>
      </c>
      <c r="BK231" s="225">
        <v>1</v>
      </c>
      <c r="BL231" s="223">
        <v>1.3</v>
      </c>
      <c r="BM231" s="407">
        <v>68.900000000000006</v>
      </c>
      <c r="BN231" s="222" cm="1">
        <f t="array" aca="1" ref="BN231" ca="1">INDIRECT("'"&amp;$C231&amp;"'!"&amp;"$"&amp;$D231&amp;$BN$1&amp;"")</f>
        <v>0</v>
      </c>
      <c r="BO231" s="224" t="s">
        <v>1</v>
      </c>
      <c r="BP231" s="223" t="s">
        <v>1</v>
      </c>
      <c r="BQ231" s="227" cm="1">
        <f t="array" aca="1" ref="BQ231" ca="1">INDIRECT("'"&amp;$C231&amp;"'!"&amp;"$"&amp;$D231&amp;$BQ$1&amp;"")</f>
        <v>0.99</v>
      </c>
      <c r="BR231" s="225"/>
      <c r="BS231" s="225">
        <v>0.99</v>
      </c>
      <c r="BT231" s="223">
        <v>0.12</v>
      </c>
      <c r="BU231" s="227" cm="1">
        <f t="array" aca="1" ref="BU231" ca="1">INDIRECT("'"&amp;$C231&amp;"'!"&amp;"$"&amp;$D231&amp;$BU$1&amp;"")</f>
        <v>0.77</v>
      </c>
      <c r="BV231" s="225"/>
      <c r="BW231" s="225">
        <v>0.97</v>
      </c>
      <c r="BX231" s="223">
        <v>0.2</v>
      </c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>
        <v>14.1</v>
      </c>
      <c r="F232" s="230">
        <v>69.89</v>
      </c>
      <c r="G232" s="231" t="str" cm="1">
        <f t="array" aca="1" ref="G232" ca="1">INDIRECT("'"&amp;$C232&amp;"'!"&amp;"$"&amp;$D232&amp;$G$1&amp;"")</f>
        <v>CMS</v>
      </c>
      <c r="H232" s="232" t="s">
        <v>1</v>
      </c>
      <c r="I232" s="230" t="s">
        <v>1</v>
      </c>
      <c r="J232" s="231" t="str" cm="1">
        <f t="array" aca="1" ref="J232" ca="1">INDIRECT("'"&amp;$C232&amp;"'!"&amp;"$"&amp;$D232&amp;$J$1&amp;"")</f>
        <v>PMS</v>
      </c>
      <c r="K232" s="232"/>
      <c r="L232" s="232" t="s">
        <v>1</v>
      </c>
      <c r="M232" s="233" t="s">
        <v>1</v>
      </c>
      <c r="N232" s="229" t="str" cm="1">
        <f t="array" aca="1" ref="N232" ca="1">INDIRECT("'"&amp;$C232&amp;"'!"&amp;"$"&amp;$D232&amp;$N$1&amp;"")</f>
        <v>CMS</v>
      </c>
      <c r="O232" s="232"/>
      <c r="P232" s="232" t="s">
        <v>1</v>
      </c>
      <c r="Q232" s="230" t="s">
        <v>1</v>
      </c>
      <c r="R232" s="229" cm="1">
        <f t="array" aca="1" ref="R232" ca="1">INDIRECT("'"&amp;$C232&amp;"'!"&amp;"$"&amp;$D232&amp;$R$1&amp;"")</f>
        <v>6.4</v>
      </c>
      <c r="S232" s="232"/>
      <c r="T232" s="232">
        <v>0.96</v>
      </c>
      <c r="U232" s="233">
        <v>1.95</v>
      </c>
      <c r="V232" s="229">
        <v>13.994999999999999</v>
      </c>
      <c r="W232" s="234" cm="1">
        <f t="array" aca="1" ref="W232" ca="1">INDIRECT("'"&amp;$C232&amp;"'!"&amp;"$"&amp;$D232&amp;$W$1&amp;"")</f>
        <v>4.4269999999999996</v>
      </c>
      <c r="X232" s="232">
        <v>0.97</v>
      </c>
      <c r="Y232" s="230">
        <v>1.1679999999999999</v>
      </c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>
        <v>11.6</v>
      </c>
      <c r="AQ232" s="233">
        <v>71.2</v>
      </c>
      <c r="AR232" s="229" cm="1">
        <f t="array" aca="1" ref="AR232" ca="1">INDIRECT("'"&amp;$C232&amp;"'!"&amp;"$"&amp;$D232&amp;$AR$1&amp;"")</f>
        <v>0</v>
      </c>
      <c r="AS232" s="232" t="s">
        <v>1</v>
      </c>
      <c r="AT232" s="230" t="s">
        <v>1</v>
      </c>
      <c r="AU232" s="231" cm="1">
        <f t="array" aca="1" ref="AU232" ca="1">INDIRECT("'"&amp;$C232&amp;"'!"&amp;"$"&amp;$D232&amp;$AU$1&amp;"")</f>
        <v>4</v>
      </c>
      <c r="AV232" s="232">
        <v>0.99</v>
      </c>
      <c r="AW232" s="230">
        <v>0.33</v>
      </c>
      <c r="AX232" s="229">
        <v>13.9</v>
      </c>
      <c r="AY232" s="233">
        <v>71</v>
      </c>
      <c r="AZ232" s="232" cm="1">
        <f t="array" aca="1" ref="AZ232" ca="1">INDIRECT("'"&amp;$C232&amp;"'!"&amp;"$"&amp;$D232&amp;$AZ$1&amp;"")</f>
        <v>0</v>
      </c>
      <c r="BA232" s="231"/>
      <c r="BB232" s="232" t="s">
        <v>1</v>
      </c>
      <c r="BC232" s="230" t="s">
        <v>1</v>
      </c>
      <c r="BD232" s="232" cm="1">
        <f t="array" aca="1" ref="BD232" ca="1">INDIRECT("'"&amp;$C232&amp;"'!"&amp;"$"&amp;$D232&amp;$BD$1&amp;"")</f>
        <v>6.8</v>
      </c>
      <c r="BE232" s="231"/>
      <c r="BF232" s="232">
        <v>0.96</v>
      </c>
      <c r="BG232" s="230">
        <v>1.86</v>
      </c>
      <c r="BH232" s="234">
        <v>14.13</v>
      </c>
      <c r="BI232" s="230">
        <v>71.959999999999994</v>
      </c>
      <c r="BJ232" s="234" cm="1">
        <f t="array" aca="1" ref="BJ232" ca="1">INDIRECT("'"&amp;$C232&amp;"'!"&amp;"$"&amp;$D232&amp;$BJ$1&amp;"")</f>
        <v>14.26</v>
      </c>
      <c r="BK232" s="232">
        <v>1</v>
      </c>
      <c r="BL232" s="230">
        <v>1.31</v>
      </c>
      <c r="BM232" s="408">
        <v>69</v>
      </c>
      <c r="BN232" s="229" cm="1">
        <f t="array" aca="1" ref="BN232" ca="1">INDIRECT("'"&amp;$C232&amp;"'!"&amp;"$"&amp;$D232&amp;$BN$1&amp;"")</f>
        <v>0</v>
      </c>
      <c r="BO232" s="231" t="s">
        <v>1</v>
      </c>
      <c r="BP232" s="230" t="s">
        <v>1</v>
      </c>
      <c r="BQ232" s="234" cm="1">
        <f t="array" aca="1" ref="BQ232" ca="1">INDIRECT("'"&amp;$C232&amp;"'!"&amp;"$"&amp;$D232&amp;$BQ$1&amp;"")</f>
        <v>0.93</v>
      </c>
      <c r="BR232" s="232"/>
      <c r="BS232" s="232">
        <v>0.99</v>
      </c>
      <c r="BT232" s="230">
        <v>0.12</v>
      </c>
      <c r="BU232" s="234" cm="1">
        <f t="array" aca="1" ref="BU232" ca="1">INDIRECT("'"&amp;$C232&amp;"'!"&amp;"$"&amp;$D232&amp;$BU$1&amp;"")</f>
        <v>0.74</v>
      </c>
      <c r="BV232" s="232"/>
      <c r="BW232" s="232">
        <v>0.97</v>
      </c>
      <c r="BX232" s="230">
        <v>0.19</v>
      </c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>
        <v>14.1</v>
      </c>
      <c r="F233" s="223">
        <v>69.739999999999995</v>
      </c>
      <c r="G233" s="224" t="str" cm="1">
        <f t="array" aca="1" ref="G233" ca="1">INDIRECT("'"&amp;$C233&amp;"'!"&amp;"$"&amp;$D233&amp;$G$1&amp;"")</f>
        <v>CMS</v>
      </c>
      <c r="H233" s="225" t="s">
        <v>1</v>
      </c>
      <c r="I233" s="223" t="s">
        <v>1</v>
      </c>
      <c r="J233" s="224" t="str" cm="1">
        <f t="array" aca="1" ref="J233" ca="1">INDIRECT("'"&amp;$C233&amp;"'!"&amp;"$"&amp;$D233&amp;$J$1&amp;"")</f>
        <v>PMS</v>
      </c>
      <c r="K233" s="225"/>
      <c r="L233" s="225" t="s">
        <v>1</v>
      </c>
      <c r="M233" s="226" t="s">
        <v>1</v>
      </c>
      <c r="N233" s="222" t="str" cm="1">
        <f t="array" aca="1" ref="N233" ca="1">INDIRECT("'"&amp;$C233&amp;"'!"&amp;"$"&amp;$D233&amp;$N$1&amp;"")</f>
        <v>CMS</v>
      </c>
      <c r="O233" s="225"/>
      <c r="P233" s="225" t="s">
        <v>1</v>
      </c>
      <c r="Q233" s="223" t="s">
        <v>1</v>
      </c>
      <c r="R233" s="352" cm="1">
        <f t="array" aca="1" ref="R233" ca="1">INDIRECT("'"&amp;$C233&amp;"'!"&amp;"$"&amp;$D233&amp;$R$1&amp;"")</f>
        <v>6.5</v>
      </c>
      <c r="S233" s="225"/>
      <c r="T233" s="225">
        <v>0.93</v>
      </c>
      <c r="U233" s="226">
        <v>2.41</v>
      </c>
      <c r="V233" s="222">
        <v>14.031000000000001</v>
      </c>
      <c r="W233" s="227" cm="1">
        <f t="array" aca="1" ref="W233" ca="1">INDIRECT("'"&amp;$C233&amp;"'!"&amp;"$"&amp;$D233&amp;$W$1&amp;"")</f>
        <v>1.9359999999999999</v>
      </c>
      <c r="X233" s="225">
        <v>0.97</v>
      </c>
      <c r="Y233" s="223">
        <v>0.50700000000000001</v>
      </c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>
        <v>11.6</v>
      </c>
      <c r="AQ233" s="226">
        <v>71.2</v>
      </c>
      <c r="AR233" s="222" cm="1">
        <f t="array" aca="1" ref="AR233" ca="1">INDIRECT("'"&amp;$C233&amp;"'!"&amp;"$"&amp;$D233&amp;$AR$1&amp;"")</f>
        <v>0</v>
      </c>
      <c r="AS233" s="225" t="s">
        <v>1</v>
      </c>
      <c r="AT233" s="223" t="s">
        <v>1</v>
      </c>
      <c r="AU233" s="224" cm="1">
        <f t="array" aca="1" ref="AU233" ca="1">INDIRECT("'"&amp;$C233&amp;"'!"&amp;"$"&amp;$D233&amp;$AU$1&amp;"")</f>
        <v>4</v>
      </c>
      <c r="AV233" s="225">
        <v>0.99</v>
      </c>
      <c r="AW233" s="223">
        <v>0.48299999999999998</v>
      </c>
      <c r="AX233" s="222">
        <v>13.9</v>
      </c>
      <c r="AY233" s="226">
        <v>71</v>
      </c>
      <c r="AZ233" s="225" cm="1">
        <f t="array" aca="1" ref="AZ233" ca="1">INDIRECT("'"&amp;$C233&amp;"'!"&amp;"$"&amp;$D233&amp;$AZ$1&amp;"")</f>
        <v>0</v>
      </c>
      <c r="BA233" s="224"/>
      <c r="BB233" s="225" t="s">
        <v>1</v>
      </c>
      <c r="BC233" s="223" t="s">
        <v>1</v>
      </c>
      <c r="BD233" s="225" cm="1">
        <f t="array" aca="1" ref="BD233" ca="1">INDIRECT("'"&amp;$C233&amp;"'!"&amp;"$"&amp;$D233&amp;$BD$1&amp;"")</f>
        <v>7</v>
      </c>
      <c r="BE233" s="224"/>
      <c r="BF233" s="225">
        <v>0.96</v>
      </c>
      <c r="BG233" s="223">
        <v>1.32</v>
      </c>
      <c r="BH233" s="227">
        <v>14.16</v>
      </c>
      <c r="BI233" s="223">
        <v>72.11</v>
      </c>
      <c r="BJ233" s="227" cm="1">
        <f t="array" aca="1" ref="BJ233" ca="1">INDIRECT("'"&amp;$C233&amp;"'!"&amp;"$"&amp;$D233&amp;$BJ$1&amp;"")</f>
        <v>14.26</v>
      </c>
      <c r="BK233" s="225">
        <v>1</v>
      </c>
      <c r="BL233" s="223">
        <v>1.3</v>
      </c>
      <c r="BM233" s="407">
        <v>68.7</v>
      </c>
      <c r="BN233" s="222" cm="1">
        <f t="array" aca="1" ref="BN233" ca="1">INDIRECT("'"&amp;$C233&amp;"'!"&amp;"$"&amp;$D233&amp;$BN$1&amp;"")</f>
        <v>0</v>
      </c>
      <c r="BO233" s="224" t="s">
        <v>1</v>
      </c>
      <c r="BP233" s="223" t="s">
        <v>1</v>
      </c>
      <c r="BQ233" s="227" cm="1">
        <f t="array" aca="1" ref="BQ233" ca="1">INDIRECT("'"&amp;$C233&amp;"'!"&amp;"$"&amp;$D233&amp;$BQ$1&amp;"")</f>
        <v>0.88</v>
      </c>
      <c r="BR233" s="225"/>
      <c r="BS233" s="225">
        <v>0.99</v>
      </c>
      <c r="BT233" s="223">
        <v>0.12</v>
      </c>
      <c r="BU233" s="227" cm="1">
        <f t="array" aca="1" ref="BU233" ca="1">INDIRECT("'"&amp;$C233&amp;"'!"&amp;"$"&amp;$D233&amp;$BU$1&amp;"")</f>
        <v>0.72</v>
      </c>
      <c r="BV233" s="225"/>
      <c r="BW233" s="225">
        <v>0.97</v>
      </c>
      <c r="BX233" s="223">
        <v>0.19</v>
      </c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>
        <v>14.1</v>
      </c>
      <c r="F234" s="230">
        <v>69.7</v>
      </c>
      <c r="G234" s="231" t="str" cm="1">
        <f t="array" aca="1" ref="G234" ca="1">INDIRECT("'"&amp;$C234&amp;"'!"&amp;"$"&amp;$D234&amp;$G$1&amp;"")</f>
        <v>CMS</v>
      </c>
      <c r="H234" s="232" t="s">
        <v>1</v>
      </c>
      <c r="I234" s="230" t="s">
        <v>1</v>
      </c>
      <c r="J234" s="231" t="str" cm="1">
        <f t="array" aca="1" ref="J234" ca="1">INDIRECT("'"&amp;$C234&amp;"'!"&amp;"$"&amp;$D234&amp;$J$1&amp;"")</f>
        <v>PMS</v>
      </c>
      <c r="K234" s="232"/>
      <c r="L234" s="232" t="s">
        <v>1</v>
      </c>
      <c r="M234" s="233" t="s">
        <v>1</v>
      </c>
      <c r="N234" s="229" t="str" cm="1">
        <f t="array" aca="1" ref="N234" ca="1">INDIRECT("'"&amp;$C234&amp;"'!"&amp;"$"&amp;$D234&amp;$N$1&amp;"")</f>
        <v>CMS</v>
      </c>
      <c r="O234" s="232"/>
      <c r="P234" s="232" t="s">
        <v>1</v>
      </c>
      <c r="Q234" s="230" t="s">
        <v>1</v>
      </c>
      <c r="R234" s="229" cm="1">
        <f t="array" aca="1" ref="R234" ca="1">INDIRECT("'"&amp;$C234&amp;"'!"&amp;"$"&amp;$D234&amp;$R$1&amp;"")</f>
        <v>6.5</v>
      </c>
      <c r="S234" s="232"/>
      <c r="T234" s="232">
        <v>0.93</v>
      </c>
      <c r="U234" s="233">
        <v>0.66</v>
      </c>
      <c r="V234" s="229">
        <v>14.010999999999999</v>
      </c>
      <c r="W234" s="234" cm="1">
        <f t="array" aca="1" ref="W234" ca="1">INDIRECT("'"&amp;$C234&amp;"'!"&amp;"$"&amp;$D234&amp;$W$1&amp;"")</f>
        <v>1.4410000000000001</v>
      </c>
      <c r="X234" s="232">
        <v>0.97</v>
      </c>
      <c r="Y234" s="230">
        <v>0.34899999999999998</v>
      </c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>
        <v>11.6</v>
      </c>
      <c r="AQ234" s="233">
        <v>71.2</v>
      </c>
      <c r="AR234" s="229" cm="1">
        <f t="array" aca="1" ref="AR234" ca="1">INDIRECT("'"&amp;$C234&amp;"'!"&amp;"$"&amp;$D234&amp;$AR$1&amp;"")</f>
        <v>0</v>
      </c>
      <c r="AS234" s="232" t="s">
        <v>1</v>
      </c>
      <c r="AT234" s="230" t="s">
        <v>1</v>
      </c>
      <c r="AU234" s="231" cm="1">
        <f t="array" aca="1" ref="AU234" ca="1">INDIRECT("'"&amp;$C234&amp;"'!"&amp;"$"&amp;$D234&amp;$AU$1&amp;"")</f>
        <v>3.8</v>
      </c>
      <c r="AV234" s="232">
        <v>0.99</v>
      </c>
      <c r="AW234" s="230">
        <v>0.45</v>
      </c>
      <c r="AX234" s="229">
        <v>13.9</v>
      </c>
      <c r="AY234" s="233">
        <v>71.7</v>
      </c>
      <c r="AZ234" s="232" cm="1">
        <f t="array" aca="1" ref="AZ234" ca="1">INDIRECT("'"&amp;$C234&amp;"'!"&amp;"$"&amp;$D234&amp;$AZ$1&amp;"")</f>
        <v>0</v>
      </c>
      <c r="BA234" s="231"/>
      <c r="BB234" s="232" t="s">
        <v>1</v>
      </c>
      <c r="BC234" s="230" t="s">
        <v>1</v>
      </c>
      <c r="BD234" s="232" cm="1">
        <f t="array" aca="1" ref="BD234" ca="1">INDIRECT("'"&amp;$C234&amp;"'!"&amp;"$"&amp;$D234&amp;$BD$1&amp;"")</f>
        <v>7</v>
      </c>
      <c r="BE234" s="231"/>
      <c r="BF234" s="232">
        <v>0.98</v>
      </c>
      <c r="BG234" s="230">
        <v>1.33</v>
      </c>
      <c r="BH234" s="234">
        <v>14.19</v>
      </c>
      <c r="BI234" s="230">
        <v>72.27</v>
      </c>
      <c r="BJ234" s="234" cm="1">
        <f t="array" aca="1" ref="BJ234" ca="1">INDIRECT("'"&amp;$C234&amp;"'!"&amp;"$"&amp;$D234&amp;$BJ$1&amp;"")</f>
        <v>14.25</v>
      </c>
      <c r="BK234" s="232">
        <v>1</v>
      </c>
      <c r="BL234" s="230">
        <v>1.3</v>
      </c>
      <c r="BM234" s="408">
        <v>68.8</v>
      </c>
      <c r="BN234" s="229" cm="1">
        <f t="array" aca="1" ref="BN234" ca="1">INDIRECT("'"&amp;$C234&amp;"'!"&amp;"$"&amp;$D234&amp;$BN$1&amp;"")</f>
        <v>0</v>
      </c>
      <c r="BO234" s="231" t="s">
        <v>1</v>
      </c>
      <c r="BP234" s="230" t="s">
        <v>1</v>
      </c>
      <c r="BQ234" s="234" cm="1">
        <f t="array" aca="1" ref="BQ234" ca="1">INDIRECT("'"&amp;$C234&amp;"'!"&amp;"$"&amp;$D234&amp;$BQ$1&amp;"")</f>
        <v>0.875</v>
      </c>
      <c r="BR234" s="232"/>
      <c r="BS234" s="232">
        <v>0.99</v>
      </c>
      <c r="BT234" s="230">
        <v>0.12</v>
      </c>
      <c r="BU234" s="234" cm="1">
        <f t="array" aca="1" ref="BU234" ca="1">INDIRECT("'"&amp;$C234&amp;"'!"&amp;"$"&amp;$D234&amp;$BU$1&amp;"")</f>
        <v>0.72</v>
      </c>
      <c r="BV234" s="232"/>
      <c r="BW234" s="232">
        <v>0.97</v>
      </c>
      <c r="BX234" s="230">
        <v>0.18</v>
      </c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>
        <v>14.1</v>
      </c>
      <c r="F235" s="223">
        <v>69.760000000000005</v>
      </c>
      <c r="G235" s="224" t="str" cm="1">
        <f t="array" aca="1" ref="G235" ca="1">INDIRECT("'"&amp;$C235&amp;"'!"&amp;"$"&amp;$D235&amp;$G$1&amp;"")</f>
        <v>CMS</v>
      </c>
      <c r="H235" s="225" t="s">
        <v>1</v>
      </c>
      <c r="I235" s="223" t="s">
        <v>1</v>
      </c>
      <c r="J235" s="224" t="str" cm="1">
        <f t="array" aca="1" ref="J235" ca="1">INDIRECT("'"&amp;$C235&amp;"'!"&amp;"$"&amp;$D235&amp;$J$1&amp;"")</f>
        <v>PMS</v>
      </c>
      <c r="K235" s="225"/>
      <c r="L235" s="225" t="s">
        <v>1</v>
      </c>
      <c r="M235" s="226" t="s">
        <v>1</v>
      </c>
      <c r="N235" s="222" t="str" cm="1">
        <f t="array" aca="1" ref="N235" ca="1">INDIRECT("'"&amp;$C235&amp;"'!"&amp;"$"&amp;$D235&amp;$N$1&amp;"")</f>
        <v>CMS</v>
      </c>
      <c r="O235" s="225"/>
      <c r="P235" s="225" t="s">
        <v>1</v>
      </c>
      <c r="Q235" s="223" t="s">
        <v>1</v>
      </c>
      <c r="R235" s="352" cm="1">
        <f t="array" aca="1" ref="R235" ca="1">INDIRECT("'"&amp;$C235&amp;"'!"&amp;"$"&amp;$D235&amp;$R$1&amp;"")</f>
        <v>6.6</v>
      </c>
      <c r="S235" s="225"/>
      <c r="T235" s="225">
        <v>0.94</v>
      </c>
      <c r="U235" s="226">
        <v>2.23</v>
      </c>
      <c r="V235" s="222">
        <v>14.026999999999999</v>
      </c>
      <c r="W235" s="227" cm="1">
        <f t="array" aca="1" ref="W235" ca="1">INDIRECT("'"&amp;$C235&amp;"'!"&amp;"$"&amp;$D235&amp;$W$1&amp;"")</f>
        <v>2.141</v>
      </c>
      <c r="X235" s="225">
        <v>0.97</v>
      </c>
      <c r="Y235" s="223">
        <v>0.82899999999999996</v>
      </c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>
        <v>11.6</v>
      </c>
      <c r="AQ235" s="226">
        <v>71.099999999999994</v>
      </c>
      <c r="AR235" s="222" cm="1">
        <f t="array" aca="1" ref="AR235" ca="1">INDIRECT("'"&amp;$C235&amp;"'!"&amp;"$"&amp;$D235&amp;$AR$1&amp;"")</f>
        <v>0</v>
      </c>
      <c r="AS235" s="225" t="s">
        <v>1</v>
      </c>
      <c r="AT235" s="223" t="s">
        <v>1</v>
      </c>
      <c r="AU235" s="224" cm="1">
        <f t="array" aca="1" ref="AU235" ca="1">INDIRECT("'"&amp;$C235&amp;"'!"&amp;"$"&amp;$D235&amp;$AU$1&amp;"")</f>
        <v>4</v>
      </c>
      <c r="AV235" s="225">
        <v>0.99</v>
      </c>
      <c r="AW235" s="223">
        <v>0.45</v>
      </c>
      <c r="AX235" s="222">
        <v>13.9</v>
      </c>
      <c r="AY235" s="226">
        <v>71.099999999999994</v>
      </c>
      <c r="AZ235" s="225" cm="1">
        <f t="array" aca="1" ref="AZ235" ca="1">INDIRECT("'"&amp;$C235&amp;"'!"&amp;"$"&amp;$D235&amp;$AZ$1&amp;"")</f>
        <v>0</v>
      </c>
      <c r="BA235" s="224"/>
      <c r="BB235" s="225" t="s">
        <v>1</v>
      </c>
      <c r="BC235" s="223" t="s">
        <v>1</v>
      </c>
      <c r="BD235" s="225" cm="1">
        <f t="array" aca="1" ref="BD235" ca="1">INDIRECT("'"&amp;$C235&amp;"'!"&amp;"$"&amp;$D235&amp;$BD$1&amp;"")</f>
        <v>7.2</v>
      </c>
      <c r="BE235" s="224"/>
      <c r="BF235" s="225">
        <v>0.98</v>
      </c>
      <c r="BG235" s="223">
        <v>1.48</v>
      </c>
      <c r="BH235" s="227">
        <v>14.19</v>
      </c>
      <c r="BI235" s="223">
        <v>72.27</v>
      </c>
      <c r="BJ235" s="227" cm="1">
        <f t="array" aca="1" ref="BJ235" ca="1">INDIRECT("'"&amp;$C235&amp;"'!"&amp;"$"&amp;$D235&amp;$BJ$1&amp;"")</f>
        <v>14.25</v>
      </c>
      <c r="BK235" s="225">
        <v>1</v>
      </c>
      <c r="BL235" s="223">
        <v>1.3</v>
      </c>
      <c r="BM235" s="407">
        <v>68.8</v>
      </c>
      <c r="BN235" s="222" cm="1">
        <f t="array" aca="1" ref="BN235" ca="1">INDIRECT("'"&amp;$C235&amp;"'!"&amp;"$"&amp;$D235&amp;$BN$1&amp;"")</f>
        <v>0</v>
      </c>
      <c r="BO235" s="224" t="s">
        <v>1</v>
      </c>
      <c r="BP235" s="223" t="s">
        <v>1</v>
      </c>
      <c r="BQ235" s="227" cm="1">
        <f t="array" aca="1" ref="BQ235" ca="1">INDIRECT("'"&amp;$C235&amp;"'!"&amp;"$"&amp;$D235&amp;$BQ$1&amp;"")</f>
        <v>0.93</v>
      </c>
      <c r="BR235" s="225"/>
      <c r="BS235" s="225">
        <v>0.99</v>
      </c>
      <c r="BT235" s="223">
        <v>0.35</v>
      </c>
      <c r="BU235" s="227" cm="1">
        <f t="array" aca="1" ref="BU235" ca="1">INDIRECT("'"&amp;$C235&amp;"'!"&amp;"$"&amp;$D235&amp;$BU$1&amp;"")</f>
        <v>0.73</v>
      </c>
      <c r="BV235" s="225"/>
      <c r="BW235" s="225">
        <v>0.97</v>
      </c>
      <c r="BX235" s="223">
        <v>0.18</v>
      </c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>
        <v>14.2</v>
      </c>
      <c r="F236" s="230">
        <v>69.81</v>
      </c>
      <c r="G236" s="231" t="str" cm="1">
        <f t="array" aca="1" ref="G236" ca="1">INDIRECT("'"&amp;$C236&amp;"'!"&amp;"$"&amp;$D236&amp;$G$1&amp;"")</f>
        <v>CMS</v>
      </c>
      <c r="H236" s="232" t="s">
        <v>1</v>
      </c>
      <c r="I236" s="230" t="s">
        <v>1</v>
      </c>
      <c r="J236" s="231" t="str" cm="1">
        <f t="array" aca="1" ref="J236" ca="1">INDIRECT("'"&amp;$C236&amp;"'!"&amp;"$"&amp;$D236&amp;$J$1&amp;"")</f>
        <v>PMS</v>
      </c>
      <c r="K236" s="232"/>
      <c r="L236" s="232" t="s">
        <v>1</v>
      </c>
      <c r="M236" s="233" t="s">
        <v>1</v>
      </c>
      <c r="N236" s="229" cm="1">
        <f t="array" aca="1" ref="N236" ca="1">INDIRECT("'"&amp;$C236&amp;"'!"&amp;"$"&amp;$D236&amp;$N$1&amp;"")</f>
        <v>6.8</v>
      </c>
      <c r="O236" s="232"/>
      <c r="P236" s="232">
        <v>0.95</v>
      </c>
      <c r="Q236" s="230">
        <v>2.25</v>
      </c>
      <c r="R236" s="229" cm="1">
        <f t="array" aca="1" ref="R236" ca="1">INDIRECT("'"&amp;$C236&amp;"'!"&amp;"$"&amp;$D236&amp;$R$1&amp;"")</f>
        <v>6.8</v>
      </c>
      <c r="S236" s="232"/>
      <c r="T236" s="232">
        <v>0.95</v>
      </c>
      <c r="U236" s="233">
        <v>2.25</v>
      </c>
      <c r="V236" s="229" t="s">
        <v>1</v>
      </c>
      <c r="W236" s="234" cm="1">
        <f t="array" aca="1" ref="W236" ca="1">INDIRECT("'"&amp;$C236&amp;"'!"&amp;"$"&amp;$D236&amp;$W$1&amp;"")</f>
        <v>0</v>
      </c>
      <c r="X236" s="232" t="s">
        <v>1</v>
      </c>
      <c r="Y236" s="230" t="s">
        <v>1</v>
      </c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>
        <v>11.6</v>
      </c>
      <c r="AQ236" s="233">
        <v>71.099999999999994</v>
      </c>
      <c r="AR236" s="229" cm="1">
        <f t="array" aca="1" ref="AR236" ca="1">INDIRECT("'"&amp;$C236&amp;"'!"&amp;"$"&amp;$D236&amp;$AR$1&amp;"")</f>
        <v>0</v>
      </c>
      <c r="AS236" s="232" t="s">
        <v>1</v>
      </c>
      <c r="AT236" s="230" t="s">
        <v>1</v>
      </c>
      <c r="AU236" s="231" cm="1">
        <f t="array" aca="1" ref="AU236" ca="1">INDIRECT("'"&amp;$C236&amp;"'!"&amp;"$"&amp;$D236&amp;$AU$1&amp;"")</f>
        <v>4</v>
      </c>
      <c r="AV236" s="232">
        <v>0.99</v>
      </c>
      <c r="AW236" s="230">
        <v>0.6</v>
      </c>
      <c r="AX236" s="229">
        <v>13.9</v>
      </c>
      <c r="AY236" s="233">
        <v>70.8</v>
      </c>
      <c r="AZ236" s="232" cm="1">
        <f t="array" aca="1" ref="AZ236" ca="1">INDIRECT("'"&amp;$C236&amp;"'!"&amp;"$"&amp;$D236&amp;$AZ$1&amp;"")</f>
        <v>0</v>
      </c>
      <c r="BA236" s="231"/>
      <c r="BB236" s="232" t="s">
        <v>1</v>
      </c>
      <c r="BC236" s="230" t="s">
        <v>1</v>
      </c>
      <c r="BD236" s="232" cm="1">
        <f t="array" aca="1" ref="BD236" ca="1">INDIRECT("'"&amp;$C236&amp;"'!"&amp;"$"&amp;$D236&amp;$BD$1&amp;"")</f>
        <v>7.1</v>
      </c>
      <c r="BE236" s="231"/>
      <c r="BF236" s="232">
        <v>0.97</v>
      </c>
      <c r="BG236" s="230">
        <v>1.64</v>
      </c>
      <c r="BH236" s="234">
        <v>14.06</v>
      </c>
      <c r="BI236" s="230">
        <v>71.650000000000006</v>
      </c>
      <c r="BJ236" s="234" cm="1">
        <f t="array" aca="1" ref="BJ236" ca="1">INDIRECT("'"&amp;$C236&amp;"'!"&amp;"$"&amp;$D236&amp;$BJ$1&amp;"")</f>
        <v>14.3</v>
      </c>
      <c r="BK236" s="232">
        <v>1</v>
      </c>
      <c r="BL236" s="230">
        <v>1.2</v>
      </c>
      <c r="BM236" s="408">
        <v>68.7</v>
      </c>
      <c r="BN236" s="229" cm="1">
        <f t="array" aca="1" ref="BN236" ca="1">INDIRECT("'"&amp;$C236&amp;"'!"&amp;"$"&amp;$D236&amp;$BN$1&amp;"")</f>
        <v>0</v>
      </c>
      <c r="BO236" s="231" t="s">
        <v>1</v>
      </c>
      <c r="BP236" s="230" t="s">
        <v>1</v>
      </c>
      <c r="BQ236" s="234" cm="1">
        <f t="array" aca="1" ref="BQ236" ca="1">INDIRECT("'"&amp;$C236&amp;"'!"&amp;"$"&amp;$D236&amp;$BQ$1&amp;"")</f>
        <v>1.1100000000000001</v>
      </c>
      <c r="BR236" s="232"/>
      <c r="BS236" s="232">
        <v>0.99</v>
      </c>
      <c r="BT236" s="230">
        <v>0.14000000000000001</v>
      </c>
      <c r="BU236" s="234" cm="1">
        <f t="array" aca="1" ref="BU236" ca="1">INDIRECT("'"&amp;$C236&amp;"'!"&amp;"$"&amp;$D236&amp;$BU$1&amp;"")</f>
        <v>0.82</v>
      </c>
      <c r="BV236" s="232"/>
      <c r="BW236" s="232">
        <v>0.97</v>
      </c>
      <c r="BX236" s="230">
        <v>0.19</v>
      </c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>
        <v>14.1</v>
      </c>
      <c r="F237" s="223">
        <v>69.62</v>
      </c>
      <c r="G237" s="224" t="str" cm="1">
        <f t="array" aca="1" ref="G237" ca="1">INDIRECT("'"&amp;$C237&amp;"'!"&amp;"$"&amp;$D237&amp;$G$1&amp;"")</f>
        <v>CMS</v>
      </c>
      <c r="H237" s="225" t="s">
        <v>1</v>
      </c>
      <c r="I237" s="223" t="s">
        <v>1</v>
      </c>
      <c r="J237" s="224" t="str" cm="1">
        <f t="array" aca="1" ref="J237" ca="1">INDIRECT("'"&amp;$C237&amp;"'!"&amp;"$"&amp;$D237&amp;$J$1&amp;"")</f>
        <v>PMS</v>
      </c>
      <c r="K237" s="225"/>
      <c r="L237" s="225" t="s">
        <v>1</v>
      </c>
      <c r="M237" s="226" t="s">
        <v>1</v>
      </c>
      <c r="N237" s="222" cm="1">
        <f t="array" aca="1" ref="N237" ca="1">INDIRECT("'"&amp;$C237&amp;"'!"&amp;"$"&amp;$D237&amp;$N$1&amp;"")</f>
        <v>6.4</v>
      </c>
      <c r="O237" s="225"/>
      <c r="P237" s="225">
        <v>0.95</v>
      </c>
      <c r="Q237" s="223">
        <v>2.0699999999999998</v>
      </c>
      <c r="R237" s="352" cm="1">
        <f t="array" aca="1" ref="R237" ca="1">INDIRECT("'"&amp;$C237&amp;"'!"&amp;"$"&amp;$D237&amp;$R$1&amp;"")</f>
        <v>6.4</v>
      </c>
      <c r="S237" s="225"/>
      <c r="T237" s="225">
        <v>0.95</v>
      </c>
      <c r="U237" s="226">
        <v>2.0699999999999998</v>
      </c>
      <c r="V237" s="222" t="s">
        <v>1</v>
      </c>
      <c r="W237" s="227" cm="1">
        <f t="array" aca="1" ref="W237" ca="1">INDIRECT("'"&amp;$C237&amp;"'!"&amp;"$"&amp;$D237&amp;$W$1&amp;"")</f>
        <v>0</v>
      </c>
      <c r="X237" s="225" t="s">
        <v>1</v>
      </c>
      <c r="Y237" s="223" t="s">
        <v>1</v>
      </c>
      <c r="Z237" s="224" cm="1">
        <f t="array" aca="1" ref="Z237" ca="1">INDIRECT("'"&amp;$C237&amp;"'!"&amp;"$"&amp;$D237&amp;$Z$1&amp;"")</f>
        <v>0</v>
      </c>
      <c r="AA237" s="225" t="s">
        <v>1</v>
      </c>
      <c r="AB237" s="225" t="s">
        <v>1</v>
      </c>
      <c r="AC237" s="226" t="s">
        <v>1</v>
      </c>
      <c r="AD237" s="222" cm="1">
        <f t="array" aca="1" ref="AD237" ca="1">INDIRECT("'"&amp;$C237&amp;"'!"&amp;"$"&amp;$D237&amp;$AD$1&amp;"")</f>
        <v>0</v>
      </c>
      <c r="AE237" s="225" t="s">
        <v>1</v>
      </c>
      <c r="AF237" s="225" t="s">
        <v>1</v>
      </c>
      <c r="AG237" s="223" t="s">
        <v>1</v>
      </c>
      <c r="AH237" s="224" cm="1">
        <f t="array" aca="1" ref="AH237" ca="1">INDIRECT("'"&amp;$C237&amp;"'!"&amp;"$"&amp;$D237&amp;$AH$1&amp;"")</f>
        <v>0</v>
      </c>
      <c r="AI237" s="225" t="s">
        <v>1</v>
      </c>
      <c r="AJ237" s="225" t="s">
        <v>1</v>
      </c>
      <c r="AK237" s="226" t="s">
        <v>1</v>
      </c>
      <c r="AL237" s="222" cm="1">
        <f t="array" aca="1" ref="AL237" ca="1">INDIRECT("'"&amp;$C237&amp;"'!"&amp;"$"&amp;$D237&amp;$AL$1&amp;"")</f>
        <v>0</v>
      </c>
      <c r="AM237" s="225" t="s">
        <v>1</v>
      </c>
      <c r="AN237" s="225" t="s">
        <v>1</v>
      </c>
      <c r="AO237" s="223" t="s">
        <v>1</v>
      </c>
      <c r="AP237" s="222">
        <v>11.6</v>
      </c>
      <c r="AQ237" s="226">
        <v>70.900000000000006</v>
      </c>
      <c r="AR237" s="222" cm="1">
        <f t="array" aca="1" ref="AR237" ca="1">INDIRECT("'"&amp;$C237&amp;"'!"&amp;"$"&amp;$D237&amp;$AR$1&amp;"")</f>
        <v>0</v>
      </c>
      <c r="AS237" s="225" t="s">
        <v>1</v>
      </c>
      <c r="AT237" s="223" t="s">
        <v>1</v>
      </c>
      <c r="AU237" s="224" cm="1">
        <f t="array" aca="1" ref="AU237" ca="1">INDIRECT("'"&amp;$C237&amp;"'!"&amp;"$"&amp;$D237&amp;$AU$1&amp;"")</f>
        <v>4</v>
      </c>
      <c r="AV237" s="225">
        <v>0.98</v>
      </c>
      <c r="AW237" s="223">
        <v>0.75</v>
      </c>
      <c r="AX237" s="222">
        <v>13.9</v>
      </c>
      <c r="AY237" s="226">
        <v>70.7</v>
      </c>
      <c r="AZ237" s="225" cm="1">
        <f t="array" aca="1" ref="AZ237" ca="1">INDIRECT("'"&amp;$C237&amp;"'!"&amp;"$"&amp;$D237&amp;$AZ$1&amp;"")</f>
        <v>0</v>
      </c>
      <c r="BA237" s="224"/>
      <c r="BB237" s="225" t="s">
        <v>1</v>
      </c>
      <c r="BC237" s="223" t="s">
        <v>1</v>
      </c>
      <c r="BD237" s="225" cm="1">
        <f t="array" aca="1" ref="BD237" ca="1">INDIRECT("'"&amp;$C237&amp;"'!"&amp;"$"&amp;$D237&amp;$BD$1&amp;"")</f>
        <v>6.9</v>
      </c>
      <c r="BE237" s="224"/>
      <c r="BF237" s="225">
        <v>0.97</v>
      </c>
      <c r="BG237" s="223">
        <v>1.77</v>
      </c>
      <c r="BH237" s="227">
        <v>14.07</v>
      </c>
      <c r="BI237" s="223">
        <v>71.58</v>
      </c>
      <c r="BJ237" s="227" cm="1">
        <f t="array" aca="1" ref="BJ237" ca="1">INDIRECT("'"&amp;$C237&amp;"'!"&amp;"$"&amp;$D237&amp;$BJ$1&amp;"")</f>
        <v>14.3</v>
      </c>
      <c r="BK237" s="225">
        <v>1</v>
      </c>
      <c r="BL237" s="223">
        <v>1.3</v>
      </c>
      <c r="BM237" s="407">
        <v>68.5</v>
      </c>
      <c r="BN237" s="222" cm="1">
        <f t="array" aca="1" ref="BN237" ca="1">INDIRECT("'"&amp;$C237&amp;"'!"&amp;"$"&amp;$D237&amp;$BN$1&amp;"")</f>
        <v>0</v>
      </c>
      <c r="BO237" s="224" t="s">
        <v>1</v>
      </c>
      <c r="BP237" s="223" t="s">
        <v>1</v>
      </c>
      <c r="BQ237" s="227" cm="1">
        <f t="array" aca="1" ref="BQ237" ca="1">INDIRECT("'"&amp;$C237&amp;"'!"&amp;"$"&amp;$D237&amp;$BQ$1&amp;"")</f>
        <v>1.1100000000000001</v>
      </c>
      <c r="BR237" s="225"/>
      <c r="BS237" s="225">
        <v>0.99</v>
      </c>
      <c r="BT237" s="223">
        <v>0.14000000000000001</v>
      </c>
      <c r="BU237" s="228" cm="1">
        <f t="array" aca="1" ref="BU237" ca="1">INDIRECT("'"&amp;$C237&amp;"'!"&amp;"$"&amp;$D237&amp;$BU$1&amp;"")</f>
        <v>0.8</v>
      </c>
      <c r="BV237" s="225"/>
      <c r="BW237" s="225">
        <v>0.97</v>
      </c>
      <c r="BX237" s="223">
        <v>0.19</v>
      </c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>
        <v>14</v>
      </c>
      <c r="F238" s="230">
        <v>69.73</v>
      </c>
      <c r="G238" s="231" t="str" cm="1">
        <f t="array" aca="1" ref="G238" ca="1">INDIRECT("'"&amp;$C238&amp;"'!"&amp;"$"&amp;$D238&amp;$G$1&amp;"")</f>
        <v>CMS</v>
      </c>
      <c r="H238" s="232" t="s">
        <v>1</v>
      </c>
      <c r="I238" s="230" t="s">
        <v>1</v>
      </c>
      <c r="J238" s="231" t="str" cm="1">
        <f t="array" aca="1" ref="J238" ca="1">INDIRECT("'"&amp;$C238&amp;"'!"&amp;"$"&amp;$D238&amp;$J$1&amp;"")</f>
        <v>PMS</v>
      </c>
      <c r="K238" s="232"/>
      <c r="L238" s="232" t="s">
        <v>1</v>
      </c>
      <c r="M238" s="233" t="s">
        <v>1</v>
      </c>
      <c r="N238" s="229" cm="1">
        <f t="array" aca="1" ref="N238" ca="1">INDIRECT("'"&amp;$C238&amp;"'!"&amp;"$"&amp;$D238&amp;$N$1&amp;"")</f>
        <v>6.6</v>
      </c>
      <c r="O238" s="232"/>
      <c r="P238" s="232">
        <v>0.95</v>
      </c>
      <c r="Q238" s="230">
        <v>2.242</v>
      </c>
      <c r="R238" s="229" cm="1">
        <f t="array" aca="1" ref="R238" ca="1">INDIRECT("'"&amp;$C238&amp;"'!"&amp;"$"&amp;$D238&amp;$R$1&amp;"")</f>
        <v>6.7</v>
      </c>
      <c r="S238" s="232"/>
      <c r="T238" s="232">
        <v>0.94</v>
      </c>
      <c r="U238" s="233">
        <v>2.5640000000000001</v>
      </c>
      <c r="V238" s="229">
        <v>14.058</v>
      </c>
      <c r="W238" s="234" cm="1">
        <f t="array" aca="1" ref="W238" ca="1">INDIRECT("'"&amp;$C238&amp;"'!"&amp;"$"&amp;$D238&amp;$W$1&amp;"")</f>
        <v>3.9340000000000002</v>
      </c>
      <c r="X238" s="232">
        <v>0.97</v>
      </c>
      <c r="Y238" s="230">
        <v>1.048</v>
      </c>
      <c r="Z238" s="231" cm="1">
        <f t="array" aca="1" ref="Z238" ca="1">INDIRECT("'"&amp;$C238&amp;"'!"&amp;"$"&amp;$D238&amp;$Z$1&amp;"")</f>
        <v>0</v>
      </c>
      <c r="AA238" s="232" t="s">
        <v>1</v>
      </c>
      <c r="AB238" s="232" t="s">
        <v>1</v>
      </c>
      <c r="AC238" s="233" t="s">
        <v>1</v>
      </c>
      <c r="AD238" s="229" cm="1">
        <f t="array" aca="1" ref="AD238" ca="1">INDIRECT("'"&amp;$C238&amp;"'!"&amp;"$"&amp;$D238&amp;$AD$1&amp;"")</f>
        <v>0</v>
      </c>
      <c r="AE238" s="232" t="s">
        <v>1</v>
      </c>
      <c r="AF238" s="232" t="s">
        <v>1</v>
      </c>
      <c r="AG238" s="230" t="s">
        <v>1</v>
      </c>
      <c r="AH238" s="231" cm="1">
        <f t="array" aca="1" ref="AH238" ca="1">INDIRECT("'"&amp;$C238&amp;"'!"&amp;"$"&amp;$D238&amp;$AH$1&amp;"")</f>
        <v>0</v>
      </c>
      <c r="AI238" s="232" t="s">
        <v>1</v>
      </c>
      <c r="AJ238" s="232" t="s">
        <v>1</v>
      </c>
      <c r="AK238" s="233" t="s">
        <v>1</v>
      </c>
      <c r="AL238" s="229" cm="1">
        <f t="array" aca="1" ref="AL238" ca="1">INDIRECT("'"&amp;$C238&amp;"'!"&amp;"$"&amp;$D238&amp;$AL$1&amp;"")</f>
        <v>0</v>
      </c>
      <c r="AM238" s="232" t="s">
        <v>1</v>
      </c>
      <c r="AN238" s="232" t="s">
        <v>1</v>
      </c>
      <c r="AO238" s="230" t="s">
        <v>1</v>
      </c>
      <c r="AP238" s="229">
        <v>11.6</v>
      </c>
      <c r="AQ238" s="233">
        <v>70.8</v>
      </c>
      <c r="AR238" s="229" cm="1">
        <f t="array" aca="1" ref="AR238" ca="1">INDIRECT("'"&amp;$C238&amp;"'!"&amp;"$"&amp;$D238&amp;$AR$1&amp;"")</f>
        <v>4</v>
      </c>
      <c r="AS238" s="232">
        <v>0.99</v>
      </c>
      <c r="AT238" s="230">
        <v>0.75</v>
      </c>
      <c r="AU238" s="231" cm="1">
        <f t="array" aca="1" ref="AU238" ca="1">INDIRECT("'"&amp;$C238&amp;"'!"&amp;"$"&amp;$D238&amp;$AU$1&amp;"")</f>
        <v>0</v>
      </c>
      <c r="AV238" s="232" t="s">
        <v>1</v>
      </c>
      <c r="AW238" s="230" t="s">
        <v>1</v>
      </c>
      <c r="AX238" s="229">
        <v>13.9</v>
      </c>
      <c r="AY238" s="233">
        <v>70.5</v>
      </c>
      <c r="AZ238" s="232" cm="1">
        <f t="array" aca="1" ref="AZ238" ca="1">INDIRECT("'"&amp;$C238&amp;"'!"&amp;"$"&amp;$D238&amp;$AZ$1&amp;"")</f>
        <v>0</v>
      </c>
      <c r="BA238" s="231"/>
      <c r="BB238" s="232" t="s">
        <v>1</v>
      </c>
      <c r="BC238" s="230" t="s">
        <v>1</v>
      </c>
      <c r="BD238" s="232" cm="1">
        <f t="array" aca="1" ref="BD238" ca="1">INDIRECT("'"&amp;$C238&amp;"'!"&amp;"$"&amp;$D238&amp;$BD$1&amp;"")</f>
        <v>6.9</v>
      </c>
      <c r="BE238" s="231"/>
      <c r="BF238" s="232">
        <v>0.95</v>
      </c>
      <c r="BG238" s="230">
        <v>2.13</v>
      </c>
      <c r="BH238" s="234">
        <v>14.11</v>
      </c>
      <c r="BI238" s="230">
        <v>71.430000000000007</v>
      </c>
      <c r="BJ238" s="234" cm="1">
        <f t="array" aca="1" ref="BJ238" ca="1">INDIRECT("'"&amp;$C238&amp;"'!"&amp;"$"&amp;$D238&amp;$BJ$1&amp;"")</f>
        <v>14.28</v>
      </c>
      <c r="BK238" s="232">
        <v>0.99</v>
      </c>
      <c r="BL238" s="230">
        <v>2.2999999999999998</v>
      </c>
      <c r="BM238" s="408">
        <v>68.2</v>
      </c>
      <c r="BN238" s="229" cm="1">
        <f t="array" aca="1" ref="BN238" ca="1">INDIRECT("'"&amp;$C238&amp;"'!"&amp;"$"&amp;$D238&amp;$BN$1&amp;"")</f>
        <v>0</v>
      </c>
      <c r="BO238" s="231" t="s">
        <v>1</v>
      </c>
      <c r="BP238" s="230" t="s">
        <v>1</v>
      </c>
      <c r="BQ238" s="234" cm="1">
        <f t="array" aca="1" ref="BQ238" ca="1">INDIRECT("'"&amp;$C238&amp;"'!"&amp;"$"&amp;$D238&amp;$BQ$1&amp;"")</f>
        <v>1.18</v>
      </c>
      <c r="BR238" s="232"/>
      <c r="BS238" s="232">
        <v>0.99</v>
      </c>
      <c r="BT238" s="230">
        <v>0.13</v>
      </c>
      <c r="BU238" s="235" cm="1">
        <f t="array" aca="1" ref="BU238" ca="1">INDIRECT("'"&amp;$C238&amp;"'!"&amp;"$"&amp;$D238&amp;$BU$1&amp;"")</f>
        <v>0.76</v>
      </c>
      <c r="BV238" s="232"/>
      <c r="BW238" s="232">
        <v>0.96</v>
      </c>
      <c r="BX238" s="230">
        <v>0.2</v>
      </c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>
        <v>14</v>
      </c>
      <c r="F239" s="223">
        <v>69.02</v>
      </c>
      <c r="G239" s="224" t="str" cm="1">
        <f t="array" aca="1" ref="G239" ca="1">INDIRECT("'"&amp;$C239&amp;"'!"&amp;"$"&amp;$D239&amp;$G$1&amp;"")</f>
        <v>CMS</v>
      </c>
      <c r="H239" s="225" t="s">
        <v>1</v>
      </c>
      <c r="I239" s="223" t="s">
        <v>1</v>
      </c>
      <c r="J239" s="224" t="str" cm="1">
        <f t="array" aca="1" ref="J239" ca="1">INDIRECT("'"&amp;$C239&amp;"'!"&amp;"$"&amp;$D239&amp;$J$1&amp;"")</f>
        <v>PMS</v>
      </c>
      <c r="K239" s="225"/>
      <c r="L239" s="225" t="s">
        <v>1</v>
      </c>
      <c r="M239" s="226" t="s">
        <v>1</v>
      </c>
      <c r="N239" s="222" cm="1">
        <f t="array" aca="1" ref="N239" ca="1">INDIRECT("'"&amp;$C239&amp;"'!"&amp;"$"&amp;$D239&amp;$N$1&amp;"")</f>
        <v>6.6</v>
      </c>
      <c r="O239" s="225"/>
      <c r="P239" s="225">
        <v>0.89</v>
      </c>
      <c r="Q239" s="223">
        <v>3.4940000000000002</v>
      </c>
      <c r="R239" s="352" cm="1">
        <f t="array" aca="1" ref="R239" ca="1">INDIRECT("'"&amp;$C239&amp;"'!"&amp;"$"&amp;$D239&amp;$R$1&amp;"")</f>
        <v>6.6</v>
      </c>
      <c r="S239" s="225"/>
      <c r="T239" s="225">
        <v>0.89</v>
      </c>
      <c r="U239" s="226">
        <v>3.4929999999999999</v>
      </c>
      <c r="V239" s="222">
        <v>14</v>
      </c>
      <c r="W239" s="227" cm="1">
        <f t="array" aca="1" ref="W239" ca="1">INDIRECT("'"&amp;$C239&amp;"'!"&amp;"$"&amp;$D239&amp;$W$1&amp;"")</f>
        <v>12.737</v>
      </c>
      <c r="X239" s="225">
        <v>0.96</v>
      </c>
      <c r="Y239" s="223">
        <v>3.476</v>
      </c>
      <c r="Z239" s="224" cm="1">
        <f t="array" aca="1" ref="Z239" ca="1">INDIRECT("'"&amp;$C239&amp;"'!"&amp;"$"&amp;$D239&amp;$Z$1&amp;"")</f>
        <v>0</v>
      </c>
      <c r="AA239" s="225" t="s">
        <v>1</v>
      </c>
      <c r="AB239" s="225" t="s">
        <v>1</v>
      </c>
      <c r="AC239" s="226" t="s">
        <v>1</v>
      </c>
      <c r="AD239" s="222" cm="1">
        <f t="array" aca="1" ref="AD239" ca="1">INDIRECT("'"&amp;$C239&amp;"'!"&amp;"$"&amp;$D239&amp;$AD$1&amp;"")</f>
        <v>0</v>
      </c>
      <c r="AE239" s="225" t="s">
        <v>1</v>
      </c>
      <c r="AF239" s="225" t="s">
        <v>1</v>
      </c>
      <c r="AG239" s="223" t="s">
        <v>1</v>
      </c>
      <c r="AH239" s="224" cm="1">
        <f t="array" aca="1" ref="AH239" ca="1">INDIRECT("'"&amp;$C239&amp;"'!"&amp;"$"&amp;$D239&amp;$AH$1&amp;"")</f>
        <v>0</v>
      </c>
      <c r="AI239" s="225" t="s">
        <v>1</v>
      </c>
      <c r="AJ239" s="225" t="s">
        <v>1</v>
      </c>
      <c r="AK239" s="226" t="s">
        <v>1</v>
      </c>
      <c r="AL239" s="222" cm="1">
        <f t="array" aca="1" ref="AL239" ca="1">INDIRECT("'"&amp;$C239&amp;"'!"&amp;"$"&amp;$D239&amp;$AL$1&amp;"")</f>
        <v>0</v>
      </c>
      <c r="AM239" s="225" t="s">
        <v>1</v>
      </c>
      <c r="AN239" s="225" t="s">
        <v>1</v>
      </c>
      <c r="AO239" s="223" t="s">
        <v>1</v>
      </c>
      <c r="AP239" s="222">
        <v>11.6</v>
      </c>
      <c r="AQ239" s="226">
        <v>70.400000000000006</v>
      </c>
      <c r="AR239" s="222" cm="1">
        <f t="array" aca="1" ref="AR239" ca="1">INDIRECT("'"&amp;$C239&amp;"'!"&amp;"$"&amp;$D239&amp;$AR$1&amp;"")</f>
        <v>3.8</v>
      </c>
      <c r="AS239" s="225">
        <v>0.96</v>
      </c>
      <c r="AT239" s="223">
        <v>0.97899999999999998</v>
      </c>
      <c r="AU239" s="224" cm="1">
        <f t="array" aca="1" ref="AU239" ca="1">INDIRECT("'"&amp;$C239&amp;"'!"&amp;"$"&amp;$D239&amp;$AU$1&amp;"")</f>
        <v>0</v>
      </c>
      <c r="AV239" s="225" t="s">
        <v>1</v>
      </c>
      <c r="AW239" s="223" t="s">
        <v>1</v>
      </c>
      <c r="AX239" s="222">
        <v>13.9</v>
      </c>
      <c r="AY239" s="226">
        <v>70.5</v>
      </c>
      <c r="AZ239" s="225" cm="1">
        <f t="array" aca="1" ref="AZ239" ca="1">INDIRECT("'"&amp;$C239&amp;"'!"&amp;"$"&amp;$D239&amp;$AZ$1&amp;"")</f>
        <v>2.7</v>
      </c>
      <c r="BA239" s="224"/>
      <c r="BB239" s="225">
        <v>0.97</v>
      </c>
      <c r="BC239" s="223">
        <v>0.8</v>
      </c>
      <c r="BD239" s="225" cm="1">
        <f t="array" aca="1" ref="BD239" ca="1">INDIRECT("'"&amp;$C239&amp;"'!"&amp;"$"&amp;$D239&amp;$BD$1&amp;"")</f>
        <v>6.5</v>
      </c>
      <c r="BE239" s="224"/>
      <c r="BF239" s="225">
        <v>0.94</v>
      </c>
      <c r="BG239" s="223">
        <v>2.4</v>
      </c>
      <c r="BH239" s="227">
        <v>14.21</v>
      </c>
      <c r="BI239" s="223">
        <v>70.400000000000006</v>
      </c>
      <c r="BJ239" s="227" cm="1">
        <f t="array" aca="1" ref="BJ239" ca="1">INDIRECT("'"&amp;$C239&amp;"'!"&amp;"$"&amp;$D239&amp;$BJ$1&amp;"")</f>
        <v>14.25</v>
      </c>
      <c r="BK239" s="225">
        <v>0.96</v>
      </c>
      <c r="BL239" s="223">
        <v>4.5</v>
      </c>
      <c r="BM239" s="407">
        <v>67.099999999999994</v>
      </c>
      <c r="BN239" s="222" cm="1">
        <f t="array" aca="1" ref="BN239" ca="1">INDIRECT("'"&amp;$C239&amp;"'!"&amp;"$"&amp;$D239&amp;$BN$1&amp;"")</f>
        <v>0</v>
      </c>
      <c r="BO239" s="224" t="s">
        <v>1</v>
      </c>
      <c r="BP239" s="223" t="s">
        <v>1</v>
      </c>
      <c r="BQ239" s="227" cm="1">
        <f t="array" aca="1" ref="BQ239" ca="1">INDIRECT("'"&amp;$C239&amp;"'!"&amp;"$"&amp;$D239&amp;$BQ$1&amp;"")</f>
        <v>1.22</v>
      </c>
      <c r="BR239" s="225"/>
      <c r="BS239" s="225">
        <v>0.99</v>
      </c>
      <c r="BT239" s="223">
        <v>0.14000000000000001</v>
      </c>
      <c r="BU239" s="228" cm="1">
        <f t="array" aca="1" ref="BU239" ca="1">INDIRECT("'"&amp;$C239&amp;"'!"&amp;"$"&amp;$D239&amp;$BU$1&amp;"")</f>
        <v>0.83</v>
      </c>
      <c r="BV239" s="225"/>
      <c r="BW239" s="225">
        <v>0.96</v>
      </c>
      <c r="BX239" s="223">
        <v>0.12</v>
      </c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>
        <v>14</v>
      </c>
      <c r="F240" s="230">
        <v>68.959999999999994</v>
      </c>
      <c r="G240" s="231" t="str" cm="1">
        <f t="array" aca="1" ref="G240" ca="1">INDIRECT("'"&amp;$C240&amp;"'!"&amp;"$"&amp;$D240&amp;$G$1&amp;"")</f>
        <v>CMS</v>
      </c>
      <c r="H240" s="232" t="s">
        <v>1</v>
      </c>
      <c r="I240" s="230" t="s">
        <v>1</v>
      </c>
      <c r="J240" s="231" t="str" cm="1">
        <f t="array" aca="1" ref="J240" ca="1">INDIRECT("'"&amp;$C240&amp;"'!"&amp;"$"&amp;$D240&amp;$J$1&amp;"")</f>
        <v>PMS</v>
      </c>
      <c r="K240" s="232"/>
      <c r="L240" s="232" t="s">
        <v>1</v>
      </c>
      <c r="M240" s="233" t="s">
        <v>1</v>
      </c>
      <c r="N240" s="229" cm="1">
        <f t="array" aca="1" ref="N240" ca="1">INDIRECT("'"&amp;$C240&amp;"'!"&amp;"$"&amp;$D240&amp;$N$1&amp;"")</f>
        <v>6.7</v>
      </c>
      <c r="O240" s="232"/>
      <c r="P240" s="232">
        <v>0.89</v>
      </c>
      <c r="Q240" s="230">
        <v>3.419</v>
      </c>
      <c r="R240" s="229" cm="1">
        <f t="array" aca="1" ref="R240" ca="1">INDIRECT("'"&amp;$C240&amp;"'!"&amp;"$"&amp;$D240&amp;$R$1&amp;"")</f>
        <v>6.7</v>
      </c>
      <c r="S240" s="232"/>
      <c r="T240" s="232">
        <v>0.9</v>
      </c>
      <c r="U240" s="233">
        <v>3.49</v>
      </c>
      <c r="V240" s="229">
        <v>14.048</v>
      </c>
      <c r="W240" s="234" cm="1">
        <f t="array" aca="1" ref="W240" ca="1">INDIRECT("'"&amp;$C240&amp;"'!"&amp;"$"&amp;$D240&amp;$W$1&amp;"")</f>
        <v>12.866</v>
      </c>
      <c r="X240" s="232">
        <v>0.97</v>
      </c>
      <c r="Y240" s="230">
        <v>3.4470000000000001</v>
      </c>
      <c r="Z240" s="231" cm="1">
        <f t="array" aca="1" ref="Z240" ca="1">INDIRECT("'"&amp;$C240&amp;"'!"&amp;"$"&amp;$D240&amp;$Z$1&amp;"")</f>
        <v>0</v>
      </c>
      <c r="AA240" s="232" t="s">
        <v>1</v>
      </c>
      <c r="AB240" s="232" t="s">
        <v>1</v>
      </c>
      <c r="AC240" s="233" t="s">
        <v>1</v>
      </c>
      <c r="AD240" s="229" cm="1">
        <f t="array" aca="1" ref="AD240" ca="1">INDIRECT("'"&amp;$C240&amp;"'!"&amp;"$"&amp;$D240&amp;$AD$1&amp;"")</f>
        <v>0</v>
      </c>
      <c r="AE240" s="232" t="s">
        <v>1</v>
      </c>
      <c r="AF240" s="232" t="s">
        <v>1</v>
      </c>
      <c r="AG240" s="230" t="s">
        <v>1</v>
      </c>
      <c r="AH240" s="231" cm="1">
        <f t="array" aca="1" ref="AH240" ca="1">INDIRECT("'"&amp;$C240&amp;"'!"&amp;"$"&amp;$D240&amp;$AH$1&amp;"")</f>
        <v>0</v>
      </c>
      <c r="AI240" s="232" t="s">
        <v>1</v>
      </c>
      <c r="AJ240" s="232" t="s">
        <v>1</v>
      </c>
      <c r="AK240" s="233" t="s">
        <v>1</v>
      </c>
      <c r="AL240" s="229" cm="1">
        <f t="array" aca="1" ref="AL240" ca="1">INDIRECT("'"&amp;$C240&amp;"'!"&amp;"$"&amp;$D240&amp;$AL$1&amp;"")</f>
        <v>0</v>
      </c>
      <c r="AM240" s="232" t="s">
        <v>1</v>
      </c>
      <c r="AN240" s="232" t="s">
        <v>1</v>
      </c>
      <c r="AO240" s="230" t="s">
        <v>1</v>
      </c>
      <c r="AP240" s="229">
        <v>11.6</v>
      </c>
      <c r="AQ240" s="233">
        <v>70.3</v>
      </c>
      <c r="AR240" s="229" cm="1">
        <f t="array" aca="1" ref="AR240" ca="1">INDIRECT("'"&amp;$C240&amp;"'!"&amp;"$"&amp;$D240&amp;$AR$1&amp;"")</f>
        <v>4</v>
      </c>
      <c r="AS240" s="232">
        <v>0.94</v>
      </c>
      <c r="AT240" s="230">
        <v>1.38</v>
      </c>
      <c r="AU240" s="231" cm="1">
        <f t="array" aca="1" ref="AU240" ca="1">INDIRECT("'"&amp;$C240&amp;"'!"&amp;"$"&amp;$D240&amp;$AU$1&amp;"")</f>
        <v>0</v>
      </c>
      <c r="AV240" s="232" t="s">
        <v>1</v>
      </c>
      <c r="AW240" s="230" t="s">
        <v>1</v>
      </c>
      <c r="AX240" s="229">
        <v>13.9</v>
      </c>
      <c r="AY240" s="233">
        <v>70.3</v>
      </c>
      <c r="AZ240" s="232" cm="1">
        <f t="array" aca="1" ref="AZ240" ca="1">INDIRECT("'"&amp;$C240&amp;"'!"&amp;"$"&amp;$D240&amp;$AZ$1&amp;"")</f>
        <v>3.5</v>
      </c>
      <c r="BA240" s="231"/>
      <c r="BB240" s="232">
        <v>0.92</v>
      </c>
      <c r="BC240" s="230">
        <v>1.4</v>
      </c>
      <c r="BD240" s="232" cm="1">
        <f t="array" aca="1" ref="BD240" ca="1">INDIRECT("'"&amp;$C240&amp;"'!"&amp;"$"&amp;$D240&amp;$BD$1&amp;"")</f>
        <v>7</v>
      </c>
      <c r="BE240" s="231"/>
      <c r="BF240" s="232">
        <v>0.95</v>
      </c>
      <c r="BG240" s="230">
        <v>2.2999999999999998</v>
      </c>
      <c r="BH240" s="234">
        <v>14.12</v>
      </c>
      <c r="BI240" s="230">
        <v>70.84</v>
      </c>
      <c r="BJ240" s="234" cm="1">
        <f t="array" aca="1" ref="BJ240" ca="1">INDIRECT("'"&amp;$C240&amp;"'!"&amp;"$"&amp;$D240&amp;$BJ$1&amp;"")</f>
        <v>14.24</v>
      </c>
      <c r="BK240" s="232">
        <v>0.96</v>
      </c>
      <c r="BL240" s="230">
        <v>4.4400000000000004</v>
      </c>
      <c r="BM240" s="408">
        <v>67.2</v>
      </c>
      <c r="BN240" s="229" cm="1">
        <f t="array" aca="1" ref="BN240" ca="1">INDIRECT("'"&amp;$C240&amp;"'!"&amp;"$"&amp;$D240&amp;$BN$1&amp;"")</f>
        <v>2.9000000000000004</v>
      </c>
      <c r="BO240" s="231">
        <v>0.97</v>
      </c>
      <c r="BP240" s="230">
        <v>0.68</v>
      </c>
      <c r="BQ240" s="234" cm="1">
        <f t="array" aca="1" ref="BQ240" ca="1">INDIRECT("'"&amp;$C240&amp;"'!"&amp;"$"&amp;$D240&amp;$BQ$1&amp;"")</f>
        <v>1.47</v>
      </c>
      <c r="BR240" s="232"/>
      <c r="BS240" s="232">
        <v>0.99</v>
      </c>
      <c r="BT240" s="230">
        <v>0.17</v>
      </c>
      <c r="BU240" s="235" cm="1">
        <f t="array" aca="1" ref="BU240" ca="1">INDIRECT("'"&amp;$C240&amp;"'!"&amp;"$"&amp;$D240&amp;$BU$1&amp;"")</f>
        <v>0.86</v>
      </c>
      <c r="BV240" s="232"/>
      <c r="BW240" s="232">
        <v>0.96</v>
      </c>
      <c r="BX240" s="230">
        <v>0.23</v>
      </c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>
        <v>14</v>
      </c>
      <c r="F241" s="223">
        <v>69.069999999999993</v>
      </c>
      <c r="G241" s="224" t="str" cm="1">
        <f t="array" aca="1" ref="G241" ca="1">INDIRECT("'"&amp;$C241&amp;"'!"&amp;"$"&amp;$D241&amp;$G$1&amp;"")</f>
        <v>CMS</v>
      </c>
      <c r="H241" s="225" t="s">
        <v>1</v>
      </c>
      <c r="I241" s="223" t="s">
        <v>1</v>
      </c>
      <c r="J241" s="224" t="str" cm="1">
        <f t="array" aca="1" ref="J241" ca="1">INDIRECT("'"&amp;$C241&amp;"'!"&amp;"$"&amp;$D241&amp;$J$1&amp;"")</f>
        <v>PMS</v>
      </c>
      <c r="K241" s="225"/>
      <c r="L241" s="225" t="s">
        <v>1</v>
      </c>
      <c r="M241" s="226" t="s">
        <v>1</v>
      </c>
      <c r="N241" s="222" cm="1">
        <f t="array" aca="1" ref="N241" ca="1">INDIRECT("'"&amp;$C241&amp;"'!"&amp;"$"&amp;$D241&amp;$N$1&amp;"")</f>
        <v>6.6</v>
      </c>
      <c r="O241" s="225"/>
      <c r="P241" s="225">
        <v>0.89</v>
      </c>
      <c r="Q241" s="223">
        <v>3.4710000000000001</v>
      </c>
      <c r="R241" s="352" cm="1">
        <f t="array" aca="1" ref="R241" ca="1">INDIRECT("'"&amp;$C241&amp;"'!"&amp;"$"&amp;$D241&amp;$R$1&amp;"")</f>
        <v>6.6</v>
      </c>
      <c r="S241" s="225"/>
      <c r="T241" s="225">
        <v>0.89</v>
      </c>
      <c r="U241" s="226">
        <v>3.4449999999999998</v>
      </c>
      <c r="V241" s="222">
        <v>14.05</v>
      </c>
      <c r="W241" s="227" cm="1">
        <f t="array" aca="1" ref="W241" ca="1">INDIRECT("'"&amp;$C241&amp;"'!"&amp;"$"&amp;$D241&amp;$W$1&amp;"")</f>
        <v>12.845000000000001</v>
      </c>
      <c r="X241" s="225">
        <v>0.97</v>
      </c>
      <c r="Y241" s="223">
        <v>3.3290000000000002</v>
      </c>
      <c r="Z241" s="224" cm="1">
        <f t="array" aca="1" ref="Z241" ca="1">INDIRECT("'"&amp;$C241&amp;"'!"&amp;"$"&amp;$D241&amp;$Z$1&amp;"")</f>
        <v>0</v>
      </c>
      <c r="AA241" s="225" t="s">
        <v>1</v>
      </c>
      <c r="AB241" s="225" t="s">
        <v>1</v>
      </c>
      <c r="AC241" s="226" t="s">
        <v>1</v>
      </c>
      <c r="AD241" s="222" cm="1">
        <f t="array" aca="1" ref="AD241" ca="1">INDIRECT("'"&amp;$C241&amp;"'!"&amp;"$"&amp;$D241&amp;$AD$1&amp;"")</f>
        <v>0</v>
      </c>
      <c r="AE241" s="225" t="s">
        <v>1</v>
      </c>
      <c r="AF241" s="225" t="s">
        <v>1</v>
      </c>
      <c r="AG241" s="223" t="s">
        <v>1</v>
      </c>
      <c r="AH241" s="224" cm="1">
        <f t="array" aca="1" ref="AH241" ca="1">INDIRECT("'"&amp;$C241&amp;"'!"&amp;"$"&amp;$D241&amp;$AH$1&amp;"")</f>
        <v>0</v>
      </c>
      <c r="AI241" s="225" t="s">
        <v>1</v>
      </c>
      <c r="AJ241" s="225" t="s">
        <v>1</v>
      </c>
      <c r="AK241" s="226" t="s">
        <v>1</v>
      </c>
      <c r="AL241" s="222" cm="1">
        <f t="array" aca="1" ref="AL241" ca="1">INDIRECT("'"&amp;$C241&amp;"'!"&amp;"$"&amp;$D241&amp;$AL$1&amp;"")</f>
        <v>0</v>
      </c>
      <c r="AM241" s="225" t="s">
        <v>1</v>
      </c>
      <c r="AN241" s="225" t="s">
        <v>1</v>
      </c>
      <c r="AO241" s="223" t="s">
        <v>1</v>
      </c>
      <c r="AP241" s="222">
        <v>11.6</v>
      </c>
      <c r="AQ241" s="226">
        <v>70.400000000000006</v>
      </c>
      <c r="AR241" s="222" cm="1">
        <f t="array" aca="1" ref="AR241" ca="1">INDIRECT("'"&amp;$C241&amp;"'!"&amp;"$"&amp;$D241&amp;$AR$1&amp;"")</f>
        <v>4</v>
      </c>
      <c r="AS241" s="225">
        <v>0.94</v>
      </c>
      <c r="AT241" s="223">
        <v>1.28</v>
      </c>
      <c r="AU241" s="224" cm="1">
        <f t="array" aca="1" ref="AU241" ca="1">INDIRECT("'"&amp;$C241&amp;"'!"&amp;"$"&amp;$D241&amp;$AU$1&amp;"")</f>
        <v>0</v>
      </c>
      <c r="AV241" s="225" t="s">
        <v>1</v>
      </c>
      <c r="AW241" s="223" t="s">
        <v>1</v>
      </c>
      <c r="AX241" s="222">
        <v>13.9</v>
      </c>
      <c r="AY241" s="226">
        <v>70.3</v>
      </c>
      <c r="AZ241" s="225" cm="1">
        <f t="array" aca="1" ref="AZ241" ca="1">INDIRECT("'"&amp;$C241&amp;"'!"&amp;"$"&amp;$D241&amp;$AZ$1&amp;"")</f>
        <v>3.2</v>
      </c>
      <c r="BA241" s="224"/>
      <c r="BB241" s="225">
        <v>0.94</v>
      </c>
      <c r="BC241" s="223">
        <v>1.2</v>
      </c>
      <c r="BD241" s="225" cm="1">
        <f t="array" aca="1" ref="BD241" ca="1">INDIRECT("'"&amp;$C241&amp;"'!"&amp;"$"&amp;$D241&amp;$BD$1&amp;"")</f>
        <v>7</v>
      </c>
      <c r="BE241" s="224"/>
      <c r="BF241" s="225">
        <v>0.96</v>
      </c>
      <c r="BG241" s="223">
        <v>2.1</v>
      </c>
      <c r="BH241" s="227">
        <v>14.25</v>
      </c>
      <c r="BI241" s="223">
        <v>71.099999999999994</v>
      </c>
      <c r="BJ241" s="227" cm="1">
        <f t="array" aca="1" ref="BJ241" ca="1">INDIRECT("'"&amp;$C241&amp;"'!"&amp;"$"&amp;$D241&amp;$BJ$1&amp;"")</f>
        <v>14.26</v>
      </c>
      <c r="BK241" s="225">
        <v>0.94</v>
      </c>
      <c r="BL241" s="223">
        <v>5.54</v>
      </c>
      <c r="BM241" s="407">
        <v>67.400000000000006</v>
      </c>
      <c r="BN241" s="222" cm="1">
        <f t="array" aca="1" ref="BN241" ca="1">INDIRECT("'"&amp;$C241&amp;"'!"&amp;"$"&amp;$D241&amp;$BN$1&amp;"")</f>
        <v>5.2</v>
      </c>
      <c r="BO241" s="224">
        <v>0.95</v>
      </c>
      <c r="BP241" s="223">
        <v>1.7</v>
      </c>
      <c r="BQ241" s="227" cm="1">
        <f t="array" aca="1" ref="BQ241" ca="1">INDIRECT("'"&amp;$C241&amp;"'!"&amp;"$"&amp;$D241&amp;$BQ$1&amp;"")</f>
        <v>1.46</v>
      </c>
      <c r="BR241" s="225"/>
      <c r="BS241" s="225">
        <v>0.99</v>
      </c>
      <c r="BT241" s="223">
        <v>0.19</v>
      </c>
      <c r="BU241" s="228" cm="1">
        <f t="array" aca="1" ref="BU241" ca="1">INDIRECT("'"&amp;$C241&amp;"'!"&amp;"$"&amp;$D241&amp;$BU$1&amp;"")</f>
        <v>0.89</v>
      </c>
      <c r="BV241" s="225"/>
      <c r="BW241" s="225">
        <v>0.96</v>
      </c>
      <c r="BX241" s="223">
        <v>0.24</v>
      </c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>
        <v>14</v>
      </c>
      <c r="F242" s="230">
        <v>69.17</v>
      </c>
      <c r="G242" s="231" t="str" cm="1">
        <f t="array" aca="1" ref="G242" ca="1">INDIRECT("'"&amp;$C242&amp;"'!"&amp;"$"&amp;$D242&amp;$G$1&amp;"")</f>
        <v>CMS</v>
      </c>
      <c r="H242" s="232" t="s">
        <v>1</v>
      </c>
      <c r="I242" s="230" t="s">
        <v>1</v>
      </c>
      <c r="J242" s="231" t="str" cm="1">
        <f t="array" aca="1" ref="J242" ca="1">INDIRECT("'"&amp;$C242&amp;"'!"&amp;"$"&amp;$D242&amp;$J$1&amp;"")</f>
        <v>PMS</v>
      </c>
      <c r="K242" s="232"/>
      <c r="L242" s="232" t="s">
        <v>1</v>
      </c>
      <c r="M242" s="233" t="s">
        <v>1</v>
      </c>
      <c r="N242" s="229" cm="1">
        <f t="array" aca="1" ref="N242" ca="1">INDIRECT("'"&amp;$C242&amp;"'!"&amp;"$"&amp;$D242&amp;$N$1&amp;"")</f>
        <v>6.6</v>
      </c>
      <c r="O242" s="232"/>
      <c r="P242" s="232">
        <v>0.9</v>
      </c>
      <c r="Q242" s="230">
        <v>3.1579999999999999</v>
      </c>
      <c r="R242" s="229" cm="1">
        <f t="array" aca="1" ref="R242" ca="1">INDIRECT("'"&amp;$C242&amp;"'!"&amp;"$"&amp;$D242&amp;$R$1&amp;"")</f>
        <v>6.6</v>
      </c>
      <c r="S242" s="232"/>
      <c r="T242" s="232">
        <v>0.9</v>
      </c>
      <c r="U242" s="233">
        <v>3.2370000000000001</v>
      </c>
      <c r="V242" s="229">
        <v>14.05</v>
      </c>
      <c r="W242" s="234" cm="1">
        <f t="array" aca="1" ref="W242" ca="1">INDIRECT("'"&amp;$C242&amp;"'!"&amp;"$"&amp;$D242&amp;$W$1&amp;"")</f>
        <v>12.856999999999999</v>
      </c>
      <c r="X242" s="232">
        <v>0.97</v>
      </c>
      <c r="Y242" s="230">
        <v>3.476</v>
      </c>
      <c r="Z242" s="231" cm="1">
        <f t="array" aca="1" ref="Z242" ca="1">INDIRECT("'"&amp;$C242&amp;"'!"&amp;"$"&amp;$D242&amp;$Z$1&amp;"")</f>
        <v>0</v>
      </c>
      <c r="AA242" s="232" t="s">
        <v>1</v>
      </c>
      <c r="AB242" s="232" t="s">
        <v>1</v>
      </c>
      <c r="AC242" s="233" t="s">
        <v>1</v>
      </c>
      <c r="AD242" s="229" cm="1">
        <f t="array" aca="1" ref="AD242" ca="1">INDIRECT("'"&amp;$C242&amp;"'!"&amp;"$"&amp;$D242&amp;$AD$1&amp;"")</f>
        <v>0</v>
      </c>
      <c r="AE242" s="232" t="s">
        <v>1</v>
      </c>
      <c r="AF242" s="232" t="s">
        <v>1</v>
      </c>
      <c r="AG242" s="230" t="s">
        <v>1</v>
      </c>
      <c r="AH242" s="231" cm="1">
        <f t="array" aca="1" ref="AH242" ca="1">INDIRECT("'"&amp;$C242&amp;"'!"&amp;"$"&amp;$D242&amp;$AH$1&amp;"")</f>
        <v>0</v>
      </c>
      <c r="AI242" s="232" t="s">
        <v>1</v>
      </c>
      <c r="AJ242" s="232" t="s">
        <v>1</v>
      </c>
      <c r="AK242" s="233" t="s">
        <v>1</v>
      </c>
      <c r="AL242" s="229" cm="1">
        <f t="array" aca="1" ref="AL242" ca="1">INDIRECT("'"&amp;$C242&amp;"'!"&amp;"$"&amp;$D242&amp;$AL$1&amp;"")</f>
        <v>0</v>
      </c>
      <c r="AM242" s="232" t="s">
        <v>1</v>
      </c>
      <c r="AN242" s="232" t="s">
        <v>1</v>
      </c>
      <c r="AO242" s="230" t="s">
        <v>1</v>
      </c>
      <c r="AP242" s="229">
        <v>11.6</v>
      </c>
      <c r="AQ242" s="233">
        <v>70.5</v>
      </c>
      <c r="AR242" s="229" cm="1">
        <f t="array" aca="1" ref="AR242" ca="1">INDIRECT("'"&amp;$C242&amp;"'!"&amp;"$"&amp;$D242&amp;$AR$1&amp;"")</f>
        <v>4</v>
      </c>
      <c r="AS242" s="232">
        <v>0.94</v>
      </c>
      <c r="AT242" s="230">
        <v>1.31</v>
      </c>
      <c r="AU242" s="231" cm="1">
        <f t="array" aca="1" ref="AU242" ca="1">INDIRECT("'"&amp;$C242&amp;"'!"&amp;"$"&amp;$D242&amp;$AU$1&amp;"")</f>
        <v>0</v>
      </c>
      <c r="AV242" s="232" t="s">
        <v>1</v>
      </c>
      <c r="AW242" s="230" t="s">
        <v>1</v>
      </c>
      <c r="AX242" s="229">
        <v>13.96</v>
      </c>
      <c r="AY242" s="233">
        <v>70.5</v>
      </c>
      <c r="AZ242" s="232" cm="1">
        <f t="array" aca="1" ref="AZ242" ca="1">INDIRECT("'"&amp;$C242&amp;"'!"&amp;"$"&amp;$D242&amp;$AZ$1&amp;"")</f>
        <v>3</v>
      </c>
      <c r="BA242" s="231"/>
      <c r="BB242" s="232">
        <v>0.94</v>
      </c>
      <c r="BC242" s="230">
        <v>1.1000000000000001</v>
      </c>
      <c r="BD242" s="232" cm="1">
        <f t="array" aca="1" ref="BD242" ca="1">INDIRECT("'"&amp;$C242&amp;"'!"&amp;"$"&amp;$D242&amp;$BD$1&amp;"")</f>
        <v>7</v>
      </c>
      <c r="BE242" s="231"/>
      <c r="BF242" s="232">
        <v>0.96</v>
      </c>
      <c r="BG242" s="230">
        <v>1.9</v>
      </c>
      <c r="BH242" s="234">
        <v>14.24</v>
      </c>
      <c r="BI242" s="230">
        <v>71.06</v>
      </c>
      <c r="BJ242" s="234" cm="1">
        <f t="array" aca="1" ref="BJ242" ca="1">INDIRECT("'"&amp;$C242&amp;"'!"&amp;"$"&amp;$D242&amp;$BJ$1&amp;"")</f>
        <v>14.22</v>
      </c>
      <c r="BK242" s="232">
        <v>0.94</v>
      </c>
      <c r="BL242" s="230">
        <v>5.59</v>
      </c>
      <c r="BM242" s="408">
        <v>67.5</v>
      </c>
      <c r="BN242" s="229" cm="1">
        <f t="array" aca="1" ref="BN242" ca="1">INDIRECT("'"&amp;$C242&amp;"'!"&amp;"$"&amp;$D242&amp;$BN$1&amp;"")</f>
        <v>5.2</v>
      </c>
      <c r="BO242" s="231">
        <v>0.95</v>
      </c>
      <c r="BP242" s="230">
        <v>1.7</v>
      </c>
      <c r="BQ242" s="234" cm="1">
        <f t="array" aca="1" ref="BQ242" ca="1">INDIRECT("'"&amp;$C242&amp;"'!"&amp;"$"&amp;$D242&amp;$BQ$1&amp;"")</f>
        <v>1.51</v>
      </c>
      <c r="BR242" s="232"/>
      <c r="BS242" s="232">
        <v>0.99</v>
      </c>
      <c r="BT242" s="230">
        <v>0.19</v>
      </c>
      <c r="BU242" s="235" cm="1">
        <f t="array" aca="1" ref="BU242" ca="1">INDIRECT("'"&amp;$C242&amp;"'!"&amp;"$"&amp;$D242&amp;$BU$1&amp;"")</f>
        <v>0.91</v>
      </c>
      <c r="BV242" s="232"/>
      <c r="BW242" s="232">
        <v>0.96</v>
      </c>
      <c r="BX242" s="230">
        <v>0.24</v>
      </c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>
        <v>14</v>
      </c>
      <c r="F243" s="223">
        <v>69.010000000000005</v>
      </c>
      <c r="G243" s="224" t="str" cm="1">
        <f t="array" aca="1" ref="G243" ca="1">INDIRECT("'"&amp;$C243&amp;"'!"&amp;"$"&amp;$D243&amp;$G$1&amp;"")</f>
        <v>CMS</v>
      </c>
      <c r="H243" s="225" t="s">
        <v>1</v>
      </c>
      <c r="I243" s="223" t="s">
        <v>1</v>
      </c>
      <c r="J243" s="224" t="str" cm="1">
        <f t="array" aca="1" ref="J243" ca="1">INDIRECT("'"&amp;$C243&amp;"'!"&amp;"$"&amp;$D243&amp;$J$1&amp;"")</f>
        <v>PMS</v>
      </c>
      <c r="K243" s="225"/>
      <c r="L243" s="225" t="s">
        <v>1</v>
      </c>
      <c r="M243" s="223" t="s">
        <v>1</v>
      </c>
      <c r="N243" s="222" cm="1">
        <f t="array" aca="1" ref="N243" ca="1">INDIRECT("'"&amp;$C243&amp;"'!"&amp;"$"&amp;$D243&amp;$N$1&amp;"")</f>
        <v>6.8</v>
      </c>
      <c r="O243" s="225"/>
      <c r="P243" s="225">
        <v>0.88</v>
      </c>
      <c r="Q243" s="223">
        <v>3.6829999999999998</v>
      </c>
      <c r="R243" s="352" cm="1">
        <f t="array" aca="1" ref="R243" ca="1">INDIRECT("'"&amp;$C243&amp;"'!"&amp;"$"&amp;$D243&amp;$R$1&amp;"")</f>
        <v>6.7</v>
      </c>
      <c r="S243" s="225"/>
      <c r="T243" s="225">
        <v>0.89</v>
      </c>
      <c r="U243" s="226">
        <v>3.427</v>
      </c>
      <c r="V243" s="222">
        <v>14.048999999999999</v>
      </c>
      <c r="W243" s="227" cm="1">
        <f t="array" aca="1" ref="W243" ca="1">INDIRECT("'"&amp;$C243&amp;"'!"&amp;"$"&amp;$D243&amp;$W$1&amp;"")</f>
        <v>12.821999999999999</v>
      </c>
      <c r="X243" s="225">
        <v>0.97</v>
      </c>
      <c r="Y243" s="223">
        <v>3.4590000000000001</v>
      </c>
      <c r="Z243" s="224" cm="1">
        <f t="array" aca="1" ref="Z243" ca="1">INDIRECT("'"&amp;$C243&amp;"'!"&amp;"$"&amp;$D243&amp;$Z$1&amp;"")</f>
        <v>0</v>
      </c>
      <c r="AA243" s="225" t="s">
        <v>1</v>
      </c>
      <c r="AB243" s="225" t="s">
        <v>1</v>
      </c>
      <c r="AC243" s="226" t="s">
        <v>1</v>
      </c>
      <c r="AD243" s="222" cm="1">
        <f t="array" aca="1" ref="AD243" ca="1">INDIRECT("'"&amp;$C243&amp;"'!"&amp;"$"&amp;$D243&amp;$AD$1&amp;"")</f>
        <v>0</v>
      </c>
      <c r="AE243" s="225" t="s">
        <v>1</v>
      </c>
      <c r="AF243" s="225" t="s">
        <v>1</v>
      </c>
      <c r="AG243" s="223" t="s">
        <v>1</v>
      </c>
      <c r="AH243" s="224" cm="1">
        <f t="array" aca="1" ref="AH243" ca="1">INDIRECT("'"&amp;$C243&amp;"'!"&amp;"$"&amp;$D243&amp;$AH$1&amp;"")</f>
        <v>0</v>
      </c>
      <c r="AI243" s="225" t="s">
        <v>1</v>
      </c>
      <c r="AJ243" s="225" t="s">
        <v>1</v>
      </c>
      <c r="AK243" s="226" t="s">
        <v>1</v>
      </c>
      <c r="AL243" s="222" cm="1">
        <f t="array" aca="1" ref="AL243" ca="1">INDIRECT("'"&amp;$C243&amp;"'!"&amp;"$"&amp;$D243&amp;$AL$1&amp;"")</f>
        <v>0</v>
      </c>
      <c r="AM243" s="225" t="s">
        <v>1</v>
      </c>
      <c r="AN243" s="225" t="s">
        <v>1</v>
      </c>
      <c r="AO243" s="223" t="s">
        <v>1</v>
      </c>
      <c r="AP243" s="222">
        <v>11.6</v>
      </c>
      <c r="AQ243" s="226">
        <v>70.599999999999994</v>
      </c>
      <c r="AR243" s="222" cm="1">
        <f t="array" aca="1" ref="AR243" ca="1">INDIRECT("'"&amp;$C243&amp;"'!"&amp;"$"&amp;$D243&amp;$AR$1&amp;"")</f>
        <v>4</v>
      </c>
      <c r="AS243" s="225">
        <v>0.96</v>
      </c>
      <c r="AT243" s="223">
        <v>1.23</v>
      </c>
      <c r="AU243" s="224" cm="1">
        <f t="array" aca="1" ref="AU243" ca="1">INDIRECT("'"&amp;$C243&amp;"'!"&amp;"$"&amp;$D243&amp;$AU$1&amp;"")</f>
        <v>0</v>
      </c>
      <c r="AV243" s="225" t="s">
        <v>1</v>
      </c>
      <c r="AW243" s="223" t="s">
        <v>1</v>
      </c>
      <c r="AX243" s="222">
        <v>13.94</v>
      </c>
      <c r="AY243" s="226">
        <v>70.599999999999994</v>
      </c>
      <c r="AZ243" s="225" cm="1">
        <f t="array" aca="1" ref="AZ243" ca="1">INDIRECT("'"&amp;$C243&amp;"'!"&amp;"$"&amp;$D243&amp;$AZ$1&amp;"")</f>
        <v>4.8</v>
      </c>
      <c r="BA243" s="224"/>
      <c r="BB243" s="225">
        <v>0.97</v>
      </c>
      <c r="BC243" s="223">
        <v>1.7</v>
      </c>
      <c r="BD243" s="225" cm="1">
        <f t="array" aca="1" ref="BD243" ca="1">INDIRECT("'"&amp;$C243&amp;"'!"&amp;"$"&amp;$D243&amp;$BD$1&amp;"")</f>
        <v>7</v>
      </c>
      <c r="BE243" s="224"/>
      <c r="BF243" s="225">
        <v>0.96</v>
      </c>
      <c r="BG243" s="223">
        <v>2.1</v>
      </c>
      <c r="BH243" s="227">
        <v>14.32</v>
      </c>
      <c r="BI243" s="223">
        <v>71.459999999999994</v>
      </c>
      <c r="BJ243" s="227" cm="1">
        <f t="array" aca="1" ref="BJ243" ca="1">INDIRECT("'"&amp;$C243&amp;"'!"&amp;"$"&amp;$D243&amp;$BJ$1&amp;"")</f>
        <v>14.24</v>
      </c>
      <c r="BK243" s="225">
        <v>0.94</v>
      </c>
      <c r="BL243" s="223">
        <v>5.57</v>
      </c>
      <c r="BM243" s="407">
        <v>67.3</v>
      </c>
      <c r="BN243" s="222" cm="1">
        <f t="array" aca="1" ref="BN243" ca="1">INDIRECT("'"&amp;$C243&amp;"'!"&amp;"$"&amp;$D243&amp;$BN$1&amp;"")</f>
        <v>4.4000000000000004</v>
      </c>
      <c r="BO243" s="224">
        <v>0.95</v>
      </c>
      <c r="BP243" s="223">
        <v>1.4</v>
      </c>
      <c r="BQ243" s="227" cm="1">
        <f t="array" aca="1" ref="BQ243" ca="1">INDIRECT("'"&amp;$C243&amp;"'!"&amp;"$"&amp;$D243&amp;$BQ$1&amp;"")</f>
        <v>1.49</v>
      </c>
      <c r="BR243" s="225"/>
      <c r="BS243" s="225">
        <v>0.99</v>
      </c>
      <c r="BT243" s="223">
        <v>0.2</v>
      </c>
      <c r="BU243" s="228" cm="1">
        <f t="array" aca="1" ref="BU243" ca="1">INDIRECT("'"&amp;$C243&amp;"'!"&amp;"$"&amp;$D243&amp;$BU$1&amp;"")</f>
        <v>0.92</v>
      </c>
      <c r="BV243" s="225"/>
      <c r="BW243" s="225">
        <v>0.96</v>
      </c>
      <c r="BX243" s="223">
        <v>0.24</v>
      </c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>
        <v>14.1</v>
      </c>
      <c r="F244" s="230">
        <v>69.069999999999993</v>
      </c>
      <c r="G244" s="231" t="str" cm="1">
        <f t="array" aca="1" ref="G244" ca="1">INDIRECT("'"&amp;$C244&amp;"'!"&amp;"$"&amp;$D244&amp;$G$1&amp;"")</f>
        <v>CMS</v>
      </c>
      <c r="H244" s="232" t="s">
        <v>1</v>
      </c>
      <c r="I244" s="230" t="s">
        <v>1</v>
      </c>
      <c r="J244" s="231" t="str" cm="1">
        <f t="array" aca="1" ref="J244" ca="1">INDIRECT("'"&amp;$C244&amp;"'!"&amp;"$"&amp;$D244&amp;$J$1&amp;"")</f>
        <v>PMS</v>
      </c>
      <c r="K244" s="232"/>
      <c r="L244" s="232" t="s">
        <v>1</v>
      </c>
      <c r="M244" s="233" t="s">
        <v>1</v>
      </c>
      <c r="N244" s="229" cm="1">
        <f t="array" aca="1" ref="N244" ca="1">INDIRECT("'"&amp;$C244&amp;"'!"&amp;"$"&amp;$D244&amp;$N$1&amp;"")</f>
        <v>6.7</v>
      </c>
      <c r="O244" s="232"/>
      <c r="P244" s="232">
        <v>0.9</v>
      </c>
      <c r="Q244" s="230">
        <v>3.2690000000000001</v>
      </c>
      <c r="R244" s="229" cm="1">
        <f t="array" aca="1" ref="R244" ca="1">INDIRECT("'"&amp;$C244&amp;"'!"&amp;"$"&amp;$D244&amp;$R$1&amp;"")</f>
        <v>6.7</v>
      </c>
      <c r="S244" s="232"/>
      <c r="T244" s="232">
        <v>0.9</v>
      </c>
      <c r="U244" s="233">
        <v>3.2839999999999998</v>
      </c>
      <c r="V244" s="229">
        <v>14.029</v>
      </c>
      <c r="W244" s="234" cm="1">
        <f t="array" aca="1" ref="W244" ca="1">INDIRECT("'"&amp;$C244&amp;"'!"&amp;"$"&amp;$D244&amp;$W$1&amp;"")</f>
        <v>12.842999999999998</v>
      </c>
      <c r="X244" s="232">
        <v>0.97</v>
      </c>
      <c r="Y244" s="230">
        <v>3.4529999999999998</v>
      </c>
      <c r="Z244" s="231" cm="1">
        <f t="array" aca="1" ref="Z244" ca="1">INDIRECT("'"&amp;$C244&amp;"'!"&amp;"$"&amp;$D244&amp;$Z$1&amp;"")</f>
        <v>0</v>
      </c>
      <c r="AA244" s="232" t="s">
        <v>1</v>
      </c>
      <c r="AB244" s="232" t="s">
        <v>1</v>
      </c>
      <c r="AC244" s="233" t="s">
        <v>1</v>
      </c>
      <c r="AD244" s="229" cm="1">
        <f t="array" aca="1" ref="AD244" ca="1">INDIRECT("'"&amp;$C244&amp;"'!"&amp;"$"&amp;$D244&amp;$AD$1&amp;"")</f>
        <v>0</v>
      </c>
      <c r="AE244" s="232" t="s">
        <v>1</v>
      </c>
      <c r="AF244" s="232" t="s">
        <v>1</v>
      </c>
      <c r="AG244" s="230" t="s">
        <v>1</v>
      </c>
      <c r="AH244" s="231" cm="1">
        <f t="array" aca="1" ref="AH244" ca="1">INDIRECT("'"&amp;$C244&amp;"'!"&amp;"$"&amp;$D244&amp;$AH$1&amp;"")</f>
        <v>0</v>
      </c>
      <c r="AI244" s="232" t="s">
        <v>1</v>
      </c>
      <c r="AJ244" s="232" t="s">
        <v>1</v>
      </c>
      <c r="AK244" s="233" t="s">
        <v>1</v>
      </c>
      <c r="AL244" s="229" cm="1">
        <f t="array" aca="1" ref="AL244" ca="1">INDIRECT("'"&amp;$C244&amp;"'!"&amp;"$"&amp;$D244&amp;$AL$1&amp;"")</f>
        <v>0</v>
      </c>
      <c r="AM244" s="232" t="s">
        <v>1</v>
      </c>
      <c r="AN244" s="232" t="s">
        <v>1</v>
      </c>
      <c r="AO244" s="230" t="s">
        <v>1</v>
      </c>
      <c r="AP244" s="229">
        <v>11.6</v>
      </c>
      <c r="AQ244" s="233">
        <v>70.599999999999994</v>
      </c>
      <c r="AR244" s="229" cm="1">
        <f t="array" aca="1" ref="AR244" ca="1">INDIRECT("'"&amp;$C244&amp;"'!"&amp;"$"&amp;$D244&amp;$AR$1&amp;"")</f>
        <v>4</v>
      </c>
      <c r="AS244" s="232">
        <v>0.93</v>
      </c>
      <c r="AT244" s="230">
        <v>1.56</v>
      </c>
      <c r="AU244" s="231" cm="1">
        <f t="array" aca="1" ref="AU244" ca="1">INDIRECT("'"&amp;$C244&amp;"'!"&amp;"$"&amp;$D244&amp;$AU$1&amp;"")</f>
        <v>0</v>
      </c>
      <c r="AV244" s="232" t="s">
        <v>1</v>
      </c>
      <c r="AW244" s="230" t="s">
        <v>1</v>
      </c>
      <c r="AX244" s="229">
        <v>13.94</v>
      </c>
      <c r="AY244" s="233">
        <v>70.599999999999994</v>
      </c>
      <c r="AZ244" s="232" cm="1">
        <f t="array" aca="1" ref="AZ244" ca="1">INDIRECT("'"&amp;$C244&amp;"'!"&amp;"$"&amp;$D244&amp;$AZ$1&amp;"")</f>
        <v>3.8</v>
      </c>
      <c r="BA244" s="231"/>
      <c r="BB244" s="232">
        <v>0.95</v>
      </c>
      <c r="BC244" s="230">
        <v>1.2</v>
      </c>
      <c r="BD244" s="232" cm="1">
        <f t="array" aca="1" ref="BD244" ca="1">INDIRECT("'"&amp;$C244&amp;"'!"&amp;"$"&amp;$D244&amp;$BD$1&amp;"")</f>
        <v>7</v>
      </c>
      <c r="BE244" s="231"/>
      <c r="BF244" s="232">
        <v>0.96</v>
      </c>
      <c r="BG244" s="230">
        <v>2.1</v>
      </c>
      <c r="BH244" s="234">
        <v>14.29</v>
      </c>
      <c r="BI244" s="230">
        <v>71.3</v>
      </c>
      <c r="BJ244" s="234" cm="1">
        <f t="array" aca="1" ref="BJ244" ca="1">INDIRECT("'"&amp;$C244&amp;"'!"&amp;"$"&amp;$D244&amp;$BJ$1&amp;"")</f>
        <v>14.25</v>
      </c>
      <c r="BK244" s="232">
        <v>0.94</v>
      </c>
      <c r="BL244" s="230">
        <v>5.53</v>
      </c>
      <c r="BM244" s="408">
        <v>67.3</v>
      </c>
      <c r="BN244" s="229" cm="1">
        <f t="array" aca="1" ref="BN244" ca="1">INDIRECT("'"&amp;$C244&amp;"'!"&amp;"$"&amp;$D244&amp;$BN$1&amp;"")</f>
        <v>6.9</v>
      </c>
      <c r="BO244" s="231">
        <v>0.95</v>
      </c>
      <c r="BP244" s="230">
        <v>2.2000000000000002</v>
      </c>
      <c r="BQ244" s="234" cm="1">
        <f t="array" aca="1" ref="BQ244" ca="1">INDIRECT("'"&amp;$C244&amp;"'!"&amp;"$"&amp;$D244&amp;$BQ$1&amp;"")</f>
        <v>1.48</v>
      </c>
      <c r="BR244" s="232"/>
      <c r="BS244" s="232">
        <v>0.99</v>
      </c>
      <c r="BT244" s="230">
        <v>0.19</v>
      </c>
      <c r="BU244" s="235" cm="1">
        <f t="array" aca="1" ref="BU244" ca="1">INDIRECT("'"&amp;$C244&amp;"'!"&amp;"$"&amp;$D244&amp;$BU$1&amp;"")</f>
        <v>0.95</v>
      </c>
      <c r="BV244" s="232"/>
      <c r="BW244" s="232">
        <v>0.97</v>
      </c>
      <c r="BX244" s="230">
        <v>0.25</v>
      </c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>
        <v>14.1</v>
      </c>
      <c r="F245" s="223">
        <v>68.959999999999994</v>
      </c>
      <c r="G245" s="224" t="str" cm="1">
        <f t="array" aca="1" ref="G245" ca="1">INDIRECT("'"&amp;$C245&amp;"'!"&amp;"$"&amp;$D245&amp;$G$1&amp;"")</f>
        <v>CMS</v>
      </c>
      <c r="H245" s="225" t="s">
        <v>1</v>
      </c>
      <c r="I245" s="223" t="s">
        <v>1</v>
      </c>
      <c r="J245" s="224" t="str" cm="1">
        <f t="array" aca="1" ref="J245" ca="1">INDIRECT("'"&amp;$C245&amp;"'!"&amp;"$"&amp;$D245&amp;$J$1&amp;"")</f>
        <v>PMS</v>
      </c>
      <c r="K245" s="225"/>
      <c r="L245" s="225" t="s">
        <v>1</v>
      </c>
      <c r="M245" s="226" t="s">
        <v>1</v>
      </c>
      <c r="N245" s="222" cm="1">
        <f t="array" aca="1" ref="N245" ca="1">INDIRECT("'"&amp;$C245&amp;"'!"&amp;"$"&amp;$D245&amp;$N$1&amp;"")</f>
        <v>6.7</v>
      </c>
      <c r="O245" s="225"/>
      <c r="P245" s="225">
        <v>0.89</v>
      </c>
      <c r="Q245" s="223">
        <v>3.391</v>
      </c>
      <c r="R245" s="352" cm="1">
        <f t="array" aca="1" ref="R245" ca="1">INDIRECT("'"&amp;$C245&amp;"'!"&amp;"$"&amp;$D245&amp;$R$1&amp;"")</f>
        <v>6.7</v>
      </c>
      <c r="S245" s="225"/>
      <c r="T245" s="225">
        <v>0.9</v>
      </c>
      <c r="U245" s="226">
        <v>3.2370000000000001</v>
      </c>
      <c r="V245" s="222">
        <v>14.034000000000001</v>
      </c>
      <c r="W245" s="227" cm="1">
        <f t="array" aca="1" ref="W245" ca="1">INDIRECT("'"&amp;$C245&amp;"'!"&amp;"$"&amp;$D245&amp;$W$1&amp;"")</f>
        <v>12.826999999999996</v>
      </c>
      <c r="X245" s="225">
        <v>0.97</v>
      </c>
      <c r="Y245" s="223">
        <v>3.4420000000000002</v>
      </c>
      <c r="Z245" s="224" cm="1">
        <f t="array" aca="1" ref="Z245" ca="1">INDIRECT("'"&amp;$C245&amp;"'!"&amp;"$"&amp;$D245&amp;$Z$1&amp;"")</f>
        <v>0</v>
      </c>
      <c r="AA245" s="225" t="s">
        <v>1</v>
      </c>
      <c r="AB245" s="225" t="s">
        <v>1</v>
      </c>
      <c r="AC245" s="226" t="s">
        <v>1</v>
      </c>
      <c r="AD245" s="222" cm="1">
        <f t="array" aca="1" ref="AD245" ca="1">INDIRECT("'"&amp;$C245&amp;"'!"&amp;"$"&amp;$D245&amp;$AD$1&amp;"")</f>
        <v>0</v>
      </c>
      <c r="AE245" s="225" t="s">
        <v>1</v>
      </c>
      <c r="AF245" s="225" t="s">
        <v>1</v>
      </c>
      <c r="AG245" s="223" t="s">
        <v>1</v>
      </c>
      <c r="AH245" s="224" cm="1">
        <f t="array" aca="1" ref="AH245" ca="1">INDIRECT("'"&amp;$C245&amp;"'!"&amp;"$"&amp;$D245&amp;$AH$1&amp;"")</f>
        <v>0</v>
      </c>
      <c r="AI245" s="225" t="s">
        <v>1</v>
      </c>
      <c r="AJ245" s="225" t="s">
        <v>1</v>
      </c>
      <c r="AK245" s="226" t="s">
        <v>1</v>
      </c>
      <c r="AL245" s="222" cm="1">
        <f t="array" aca="1" ref="AL245" ca="1">INDIRECT("'"&amp;$C245&amp;"'!"&amp;"$"&amp;$D245&amp;$AL$1&amp;"")</f>
        <v>0</v>
      </c>
      <c r="AM245" s="225" t="s">
        <v>1</v>
      </c>
      <c r="AN245" s="225" t="s">
        <v>1</v>
      </c>
      <c r="AO245" s="223" t="s">
        <v>1</v>
      </c>
      <c r="AP245" s="222">
        <v>11.6</v>
      </c>
      <c r="AQ245" s="226">
        <v>70.400000000000006</v>
      </c>
      <c r="AR245" s="222" cm="1">
        <f t="array" aca="1" ref="AR245" ca="1">INDIRECT("'"&amp;$C245&amp;"'!"&amp;"$"&amp;$D245&amp;$AR$1&amp;"")</f>
        <v>4</v>
      </c>
      <c r="AS245" s="225">
        <v>0.95</v>
      </c>
      <c r="AT245" s="223">
        <v>1.2</v>
      </c>
      <c r="AU245" s="224" cm="1">
        <f t="array" aca="1" ref="AU245" ca="1">INDIRECT("'"&amp;$C245&amp;"'!"&amp;"$"&amp;$D245&amp;$AU$1&amp;"")</f>
        <v>0</v>
      </c>
      <c r="AV245" s="225" t="s">
        <v>1</v>
      </c>
      <c r="AW245" s="223" t="s">
        <v>1</v>
      </c>
      <c r="AX245" s="222">
        <v>13.94</v>
      </c>
      <c r="AY245" s="226">
        <v>70.599999999999994</v>
      </c>
      <c r="AZ245" s="225" cm="1">
        <f t="array" aca="1" ref="AZ245" ca="1">INDIRECT("'"&amp;$C245&amp;"'!"&amp;"$"&amp;$D245&amp;$AZ$1&amp;"")</f>
        <v>4</v>
      </c>
      <c r="BA245" s="224"/>
      <c r="BB245" s="225">
        <v>0.95</v>
      </c>
      <c r="BC245" s="223">
        <v>1.2</v>
      </c>
      <c r="BD245" s="225" cm="1">
        <f t="array" aca="1" ref="BD245" ca="1">INDIRECT("'"&amp;$C245&amp;"'!"&amp;"$"&amp;$D245&amp;$BD$1&amp;"")</f>
        <v>7</v>
      </c>
      <c r="BE245" s="224"/>
      <c r="BF245" s="225">
        <v>0.96</v>
      </c>
      <c r="BG245" s="223">
        <v>2.1</v>
      </c>
      <c r="BH245" s="227">
        <v>14.17</v>
      </c>
      <c r="BI245" s="223">
        <v>71.099999999999994</v>
      </c>
      <c r="BJ245" s="227" cm="1">
        <f t="array" aca="1" ref="BJ245" ca="1">INDIRECT("'"&amp;$C245&amp;"'!"&amp;"$"&amp;$D245&amp;$BJ$1&amp;"")</f>
        <v>14.25</v>
      </c>
      <c r="BK245" s="225">
        <v>0.96</v>
      </c>
      <c r="BL245" s="223">
        <v>4.45</v>
      </c>
      <c r="BM245" s="407">
        <v>67.2</v>
      </c>
      <c r="BN245" s="222" cm="1">
        <f t="array" aca="1" ref="BN245" ca="1">INDIRECT("'"&amp;$C245&amp;"'!"&amp;"$"&amp;$D245&amp;$BN$1&amp;"")</f>
        <v>6.9</v>
      </c>
      <c r="BO245" s="224">
        <v>0.95</v>
      </c>
      <c r="BP245" s="223">
        <v>2.2000000000000002</v>
      </c>
      <c r="BQ245" s="227" cm="1">
        <f t="array" aca="1" ref="BQ245" ca="1">INDIRECT("'"&amp;$C245&amp;"'!"&amp;"$"&amp;$D245&amp;$BQ$1&amp;"")</f>
        <v>1.49</v>
      </c>
      <c r="BR245" s="225"/>
      <c r="BS245" s="225">
        <v>0.99</v>
      </c>
      <c r="BT245" s="223">
        <v>0.19</v>
      </c>
      <c r="BU245" s="228" cm="1">
        <f t="array" aca="1" ref="BU245" ca="1">INDIRECT("'"&amp;$C245&amp;"'!"&amp;"$"&amp;$D245&amp;$BU$1&amp;"")</f>
        <v>0.92</v>
      </c>
      <c r="BV245" s="225"/>
      <c r="BW245" s="225">
        <v>0.97</v>
      </c>
      <c r="BX245" s="223">
        <v>0.24</v>
      </c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>
        <v>14</v>
      </c>
      <c r="F246" s="230">
        <v>68.95</v>
      </c>
      <c r="G246" s="231" t="str" cm="1">
        <f t="array" aca="1" ref="G246" ca="1">INDIRECT("'"&amp;$C246&amp;"'!"&amp;"$"&amp;$D246&amp;$G$1&amp;"")</f>
        <v>CMS</v>
      </c>
      <c r="H246" s="232" t="s">
        <v>1</v>
      </c>
      <c r="I246" s="230" t="s">
        <v>1</v>
      </c>
      <c r="J246" s="231" t="str" cm="1">
        <f t="array" aca="1" ref="J246" ca="1">INDIRECT("'"&amp;$C246&amp;"'!"&amp;"$"&amp;$D246&amp;$J$1&amp;"")</f>
        <v>PMS</v>
      </c>
      <c r="K246" s="232"/>
      <c r="L246" s="232" t="s">
        <v>1</v>
      </c>
      <c r="M246" s="233" t="s">
        <v>1</v>
      </c>
      <c r="N246" s="229" cm="1">
        <f t="array" aca="1" ref="N246" ca="1">INDIRECT("'"&amp;$C246&amp;"'!"&amp;"$"&amp;$D246&amp;$N$1&amp;"")</f>
        <v>6.7</v>
      </c>
      <c r="O246" s="232"/>
      <c r="P246" s="232">
        <v>0.9</v>
      </c>
      <c r="Q246" s="230">
        <v>3.294</v>
      </c>
      <c r="R246" s="353" cm="1">
        <f t="array" aca="1" ref="R246" ca="1">INDIRECT("'"&amp;$C246&amp;"'!"&amp;"$"&amp;$D246&amp;$R$1&amp;"")</f>
        <v>6.7</v>
      </c>
      <c r="S246" s="232"/>
      <c r="T246" s="232">
        <v>0.9</v>
      </c>
      <c r="U246" s="233">
        <v>3.2210000000000001</v>
      </c>
      <c r="V246" s="229">
        <v>14.007999999999999</v>
      </c>
      <c r="W246" s="234" cm="1">
        <f t="array" aca="1" ref="W246" ca="1">INDIRECT("'"&amp;$C246&amp;"'!"&amp;"$"&amp;$D246&amp;$W$1&amp;"")</f>
        <v>12.844999999999999</v>
      </c>
      <c r="X246" s="232">
        <v>0.97</v>
      </c>
      <c r="Y246" s="230">
        <v>3.4620000000000002</v>
      </c>
      <c r="Z246" s="231" cm="1">
        <f t="array" aca="1" ref="Z246" ca="1">INDIRECT("'"&amp;$C246&amp;"'!"&amp;"$"&amp;$D246&amp;$Z$1&amp;"")</f>
        <v>0</v>
      </c>
      <c r="AA246" s="232" t="s">
        <v>1</v>
      </c>
      <c r="AB246" s="232" t="s">
        <v>1</v>
      </c>
      <c r="AC246" s="233" t="s">
        <v>1</v>
      </c>
      <c r="AD246" s="229" cm="1">
        <f t="array" aca="1" ref="AD246" ca="1">INDIRECT("'"&amp;$C246&amp;"'!"&amp;"$"&amp;$D246&amp;$AD$1&amp;"")</f>
        <v>0</v>
      </c>
      <c r="AE246" s="232" t="s">
        <v>1</v>
      </c>
      <c r="AF246" s="232" t="s">
        <v>1</v>
      </c>
      <c r="AG246" s="230" t="s">
        <v>1</v>
      </c>
      <c r="AH246" s="231" cm="1">
        <f t="array" aca="1" ref="AH246" ca="1">INDIRECT("'"&amp;$C246&amp;"'!"&amp;"$"&amp;$D246&amp;$AH$1&amp;"")</f>
        <v>0</v>
      </c>
      <c r="AI246" s="232" t="s">
        <v>1</v>
      </c>
      <c r="AJ246" s="232" t="s">
        <v>1</v>
      </c>
      <c r="AK246" s="233" t="s">
        <v>1</v>
      </c>
      <c r="AL246" s="229" cm="1">
        <f t="array" aca="1" ref="AL246" ca="1">INDIRECT("'"&amp;$C246&amp;"'!"&amp;"$"&amp;$D246&amp;$AL$1&amp;"")</f>
        <v>0</v>
      </c>
      <c r="AM246" s="232" t="s">
        <v>1</v>
      </c>
      <c r="AN246" s="232" t="s">
        <v>1</v>
      </c>
      <c r="AO246" s="230" t="s">
        <v>1</v>
      </c>
      <c r="AP246" s="229">
        <v>11.6</v>
      </c>
      <c r="AQ246" s="233">
        <v>70.3</v>
      </c>
      <c r="AR246" s="229" cm="1">
        <f t="array" aca="1" ref="AR246" ca="1">INDIRECT("'"&amp;$C246&amp;"'!"&amp;"$"&amp;$D246&amp;$AR$1&amp;"")</f>
        <v>4</v>
      </c>
      <c r="AS246" s="232">
        <v>0.92</v>
      </c>
      <c r="AT246" s="230">
        <v>1.63</v>
      </c>
      <c r="AU246" s="231" cm="1">
        <f t="array" aca="1" ref="AU246" ca="1">INDIRECT("'"&amp;$C246&amp;"'!"&amp;"$"&amp;$D246&amp;$AU$1&amp;"")</f>
        <v>0</v>
      </c>
      <c r="AV246" s="232" t="s">
        <v>1</v>
      </c>
      <c r="AW246" s="230" t="s">
        <v>1</v>
      </c>
      <c r="AX246" s="229">
        <v>13.94</v>
      </c>
      <c r="AY246" s="233">
        <v>70.599999999999994</v>
      </c>
      <c r="AZ246" s="232" cm="1">
        <f t="array" aca="1" ref="AZ246" ca="1">INDIRECT("'"&amp;$C246&amp;"'!"&amp;"$"&amp;$D246&amp;$AZ$1&amp;"")</f>
        <v>3.5</v>
      </c>
      <c r="BA246" s="231"/>
      <c r="BB246" s="232">
        <v>0.93</v>
      </c>
      <c r="BC246" s="230">
        <v>1.3</v>
      </c>
      <c r="BD246" s="232" cm="1">
        <f t="array" aca="1" ref="BD246" ca="1">INDIRECT("'"&amp;$C246&amp;"'!"&amp;"$"&amp;$D246&amp;$BD$1&amp;"")</f>
        <v>7</v>
      </c>
      <c r="BE246" s="231"/>
      <c r="BF246" s="232">
        <v>0.95</v>
      </c>
      <c r="BG246" s="230">
        <v>2.2000000000000002</v>
      </c>
      <c r="BH246" s="234">
        <v>14.17</v>
      </c>
      <c r="BI246" s="230">
        <v>71</v>
      </c>
      <c r="BJ246" s="234" cm="1">
        <f t="array" aca="1" ref="BJ246" ca="1">INDIRECT("'"&amp;$C246&amp;"'!"&amp;"$"&amp;$D246&amp;$BJ$1&amp;"")</f>
        <v>14.24</v>
      </c>
      <c r="BK246" s="232">
        <v>0.96</v>
      </c>
      <c r="BL246" s="230">
        <v>4.43</v>
      </c>
      <c r="BM246" s="408">
        <v>67.2</v>
      </c>
      <c r="BN246" s="229" cm="1">
        <f t="array" aca="1" ref="BN246" ca="1">INDIRECT("'"&amp;$C246&amp;"'!"&amp;"$"&amp;$D246&amp;$BN$1&amp;"")</f>
        <v>6.9</v>
      </c>
      <c r="BO246" s="231">
        <v>0.5</v>
      </c>
      <c r="BP246" s="230">
        <v>2.2000000000000002</v>
      </c>
      <c r="BQ246" s="234" cm="1">
        <f t="array" aca="1" ref="BQ246" ca="1">INDIRECT("'"&amp;$C246&amp;"'!"&amp;"$"&amp;$D246&amp;$BQ$1&amp;"")</f>
        <v>1.48</v>
      </c>
      <c r="BR246" s="232"/>
      <c r="BS246" s="232">
        <v>0.99</v>
      </c>
      <c r="BT246" s="230">
        <v>0.19</v>
      </c>
      <c r="BU246" s="235" cm="1">
        <f t="array" aca="1" ref="BU246" ca="1">INDIRECT("'"&amp;$C246&amp;"'!"&amp;"$"&amp;$D246&amp;$BU$1&amp;"")</f>
        <v>0</v>
      </c>
      <c r="BV246" s="232"/>
      <c r="BW246" s="232" t="s">
        <v>1</v>
      </c>
      <c r="BX246" s="230" t="s">
        <v>1</v>
      </c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>
        <v>14.1</v>
      </c>
      <c r="F247" s="223">
        <v>68.930000000000007</v>
      </c>
      <c r="G247" s="224" t="str" cm="1">
        <f t="array" aca="1" ref="G247" ca="1">INDIRECT("'"&amp;$C247&amp;"'!"&amp;"$"&amp;$D247&amp;$G$1&amp;"")</f>
        <v>CMS</v>
      </c>
      <c r="H247" s="225" t="s">
        <v>1</v>
      </c>
      <c r="I247" s="223" t="s">
        <v>1</v>
      </c>
      <c r="J247" s="224" t="str" cm="1">
        <f t="array" aca="1" ref="J247" ca="1">INDIRECT("'"&amp;$C247&amp;"'!"&amp;"$"&amp;$D247&amp;$J$1&amp;"")</f>
        <v>PMS</v>
      </c>
      <c r="K247" s="225"/>
      <c r="L247" s="225" t="s">
        <v>1</v>
      </c>
      <c r="M247" s="226" t="s">
        <v>1</v>
      </c>
      <c r="N247" s="222" cm="1">
        <f t="array" aca="1" ref="N247" ca="1">INDIRECT("'"&amp;$C247&amp;"'!"&amp;"$"&amp;$D247&amp;$N$1&amp;"")</f>
        <v>6.5</v>
      </c>
      <c r="O247" s="225"/>
      <c r="P247" s="225">
        <v>0.89</v>
      </c>
      <c r="Q247" s="226">
        <v>3.4910000000000001</v>
      </c>
      <c r="R247" s="352" cm="1">
        <f t="array" aca="1" ref="R247" ca="1">INDIRECT("'"&amp;$C247&amp;"'!"&amp;"$"&amp;$D247&amp;$R$1&amp;"")</f>
        <v>6.5</v>
      </c>
      <c r="S247" s="225"/>
      <c r="T247" s="225">
        <v>0.89</v>
      </c>
      <c r="U247" s="226">
        <v>3.4790000000000001</v>
      </c>
      <c r="V247" s="222">
        <v>14.004</v>
      </c>
      <c r="W247" s="227" cm="1">
        <f t="array" aca="1" ref="W247" ca="1">INDIRECT("'"&amp;$C247&amp;"'!"&amp;"$"&amp;$D247&amp;$W$1&amp;"")</f>
        <v>12.821999999999999</v>
      </c>
      <c r="X247" s="225">
        <v>0.97</v>
      </c>
      <c r="Y247" s="223">
        <v>3.4580000000000002</v>
      </c>
      <c r="Z247" s="224" cm="1">
        <f t="array" aca="1" ref="Z247" ca="1">INDIRECT("'"&amp;$C247&amp;"'!"&amp;"$"&amp;$D247&amp;$Z$1&amp;"")</f>
        <v>0</v>
      </c>
      <c r="AA247" s="225" t="s">
        <v>1</v>
      </c>
      <c r="AB247" s="225" t="s">
        <v>1</v>
      </c>
      <c r="AC247" s="226" t="s">
        <v>1</v>
      </c>
      <c r="AD247" s="222" cm="1">
        <f t="array" aca="1" ref="AD247" ca="1">INDIRECT("'"&amp;$C247&amp;"'!"&amp;"$"&amp;$D247&amp;$AD$1&amp;"")</f>
        <v>0</v>
      </c>
      <c r="AE247" s="225" t="s">
        <v>1</v>
      </c>
      <c r="AF247" s="225" t="s">
        <v>1</v>
      </c>
      <c r="AG247" s="223" t="s">
        <v>1</v>
      </c>
      <c r="AH247" s="224" cm="1">
        <f t="array" aca="1" ref="AH247" ca="1">INDIRECT("'"&amp;$C247&amp;"'!"&amp;"$"&amp;$D247&amp;$AH$1&amp;"")</f>
        <v>0</v>
      </c>
      <c r="AI247" s="225" t="s">
        <v>1</v>
      </c>
      <c r="AJ247" s="225" t="s">
        <v>1</v>
      </c>
      <c r="AK247" s="226" t="s">
        <v>1</v>
      </c>
      <c r="AL247" s="222" cm="1">
        <f t="array" aca="1" ref="AL247" ca="1">INDIRECT("'"&amp;$C247&amp;"'!"&amp;"$"&amp;$D247&amp;$AL$1&amp;"")</f>
        <v>0</v>
      </c>
      <c r="AM247" s="225" t="s">
        <v>1</v>
      </c>
      <c r="AN247" s="225" t="s">
        <v>1</v>
      </c>
      <c r="AO247" s="223" t="s">
        <v>1</v>
      </c>
      <c r="AP247" s="222">
        <v>11.6</v>
      </c>
      <c r="AQ247" s="226">
        <v>70.7</v>
      </c>
      <c r="AR247" s="222" cm="1">
        <f t="array" aca="1" ref="AR247" ca="1">INDIRECT("'"&amp;$C247&amp;"'!"&amp;"$"&amp;$D247&amp;$AR$1&amp;"")</f>
        <v>4</v>
      </c>
      <c r="AS247" s="225">
        <v>0.95</v>
      </c>
      <c r="AT247" s="223">
        <v>1.24</v>
      </c>
      <c r="AU247" s="224" cm="1">
        <f t="array" aca="1" ref="AU247" ca="1">INDIRECT("'"&amp;$C247&amp;"'!"&amp;"$"&amp;$D247&amp;$AU$1&amp;"")</f>
        <v>0</v>
      </c>
      <c r="AV247" s="225" t="s">
        <v>1</v>
      </c>
      <c r="AW247" s="223" t="s">
        <v>1</v>
      </c>
      <c r="AX247" s="222">
        <v>14</v>
      </c>
      <c r="AY247" s="226">
        <v>70.599999999999994</v>
      </c>
      <c r="AZ247" s="225" cm="1">
        <f t="array" aca="1" ref="AZ247" ca="1">INDIRECT("'"&amp;$C247&amp;"'!"&amp;"$"&amp;$D247&amp;$AZ$1&amp;"")</f>
        <v>3</v>
      </c>
      <c r="BA247" s="224"/>
      <c r="BB247" s="225">
        <v>0.93</v>
      </c>
      <c r="BC247" s="223">
        <v>1.3</v>
      </c>
      <c r="BD247" s="225" cm="1">
        <f t="array" aca="1" ref="BD247" ca="1">INDIRECT("'"&amp;$C247&amp;"'!"&amp;"$"&amp;$D247&amp;$BD$1&amp;"")</f>
        <v>7</v>
      </c>
      <c r="BE247" s="224"/>
      <c r="BF247" s="225">
        <v>0.94</v>
      </c>
      <c r="BG247" s="223">
        <v>2.4</v>
      </c>
      <c r="BH247" s="227">
        <v>14.22</v>
      </c>
      <c r="BI247" s="223">
        <v>71.33</v>
      </c>
      <c r="BJ247" s="227" cm="1">
        <f t="array" aca="1" ref="BJ247" ca="1">INDIRECT("'"&amp;$C247&amp;"'!"&amp;"$"&amp;$D247&amp;$BJ$1&amp;"")</f>
        <v>14.25</v>
      </c>
      <c r="BK247" s="225">
        <v>0.96</v>
      </c>
      <c r="BL247" s="223">
        <v>4.53</v>
      </c>
      <c r="BM247" s="407">
        <v>67.2</v>
      </c>
      <c r="BN247" s="222" cm="1">
        <f t="array" aca="1" ref="BN247" ca="1">INDIRECT("'"&amp;$C247&amp;"'!"&amp;"$"&amp;$D247&amp;$BN$1&amp;"")</f>
        <v>5.0999999999999996</v>
      </c>
      <c r="BO247" s="224">
        <v>0.95</v>
      </c>
      <c r="BP247" s="223">
        <v>1.6</v>
      </c>
      <c r="BQ247" s="227" cm="1">
        <f t="array" aca="1" ref="BQ247" ca="1">INDIRECT("'"&amp;$C247&amp;"'!"&amp;"$"&amp;$D247&amp;$BQ$1&amp;"")</f>
        <v>1.46</v>
      </c>
      <c r="BR247" s="225"/>
      <c r="BS247" s="225">
        <v>0.99</v>
      </c>
      <c r="BT247" s="223">
        <v>0.2</v>
      </c>
      <c r="BU247" s="228" cm="1">
        <f t="array" aca="1" ref="BU247" ca="1">INDIRECT("'"&amp;$C247&amp;"'!"&amp;"$"&amp;$D247&amp;$BU$1&amp;"")</f>
        <v>0</v>
      </c>
      <c r="BV247" s="225"/>
      <c r="BW247" s="225" t="s">
        <v>1</v>
      </c>
      <c r="BX247" s="223" t="s">
        <v>1</v>
      </c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>
        <v>14</v>
      </c>
      <c r="F248" s="230">
        <v>68.67</v>
      </c>
      <c r="G248" s="231" t="str" cm="1">
        <f t="array" aca="1" ref="G248" ca="1">INDIRECT("'"&amp;$C248&amp;"'!"&amp;"$"&amp;$D248&amp;$G$1&amp;"")</f>
        <v>CMS</v>
      </c>
      <c r="H248" s="232" t="s">
        <v>1</v>
      </c>
      <c r="I248" s="230" t="s">
        <v>1</v>
      </c>
      <c r="J248" s="231" t="str" cm="1">
        <f t="array" aca="1" ref="J248" ca="1">INDIRECT("'"&amp;$C248&amp;"'!"&amp;"$"&amp;$D248&amp;$J$1&amp;"")</f>
        <v>PMS</v>
      </c>
      <c r="K248" s="232"/>
      <c r="L248" s="232" t="s">
        <v>1</v>
      </c>
      <c r="M248" s="233" t="s">
        <v>1</v>
      </c>
      <c r="N248" s="229" cm="1">
        <f t="array" aca="1" ref="N248" ca="1">INDIRECT("'"&amp;$C248&amp;"'!"&amp;"$"&amp;$D248&amp;$N$1&amp;"")</f>
        <v>6.8</v>
      </c>
      <c r="O248" s="232"/>
      <c r="P248" s="232">
        <v>0.9</v>
      </c>
      <c r="Q248" s="230">
        <v>2.2109999999999999</v>
      </c>
      <c r="R248" s="229" cm="1">
        <f t="array" aca="1" ref="R248" ca="1">INDIRECT("'"&amp;$C248&amp;"'!"&amp;"$"&amp;$D248&amp;$R$1&amp;"")</f>
        <v>6.8</v>
      </c>
      <c r="S248" s="232"/>
      <c r="T248" s="232">
        <v>0.9</v>
      </c>
      <c r="U248" s="233">
        <v>2.2170000000000001</v>
      </c>
      <c r="V248" s="229">
        <v>13.965</v>
      </c>
      <c r="W248" s="234" cm="1">
        <f t="array" aca="1" ref="W248" ca="1">INDIRECT("'"&amp;$C248&amp;"'!"&amp;"$"&amp;$D248&amp;$W$1&amp;"")</f>
        <v>12.798999999999999</v>
      </c>
      <c r="X248" s="232">
        <v>0.97</v>
      </c>
      <c r="Y248" s="230">
        <v>3.4580000000000002</v>
      </c>
      <c r="Z248" s="231" cm="1">
        <f t="array" aca="1" ref="Z248" ca="1">INDIRECT("'"&amp;$C248&amp;"'!"&amp;"$"&amp;$D248&amp;$Z$1&amp;"")</f>
        <v>0</v>
      </c>
      <c r="AA248" s="232" t="s">
        <v>1</v>
      </c>
      <c r="AB248" s="232" t="s">
        <v>1</v>
      </c>
      <c r="AC248" s="233" t="s">
        <v>1</v>
      </c>
      <c r="AD248" s="229" cm="1">
        <f t="array" aca="1" ref="AD248" ca="1">INDIRECT("'"&amp;$C248&amp;"'!"&amp;"$"&amp;$D248&amp;$AD$1&amp;"")</f>
        <v>0</v>
      </c>
      <c r="AE248" s="232" t="s">
        <v>1</v>
      </c>
      <c r="AF248" s="232" t="s">
        <v>1</v>
      </c>
      <c r="AG248" s="230" t="s">
        <v>1</v>
      </c>
      <c r="AH248" s="231" cm="1">
        <f t="array" aca="1" ref="AH248" ca="1">INDIRECT("'"&amp;$C248&amp;"'!"&amp;"$"&amp;$D248&amp;$AH$1&amp;"")</f>
        <v>0</v>
      </c>
      <c r="AI248" s="232" t="s">
        <v>1</v>
      </c>
      <c r="AJ248" s="232" t="s">
        <v>1</v>
      </c>
      <c r="AK248" s="233" t="s">
        <v>1</v>
      </c>
      <c r="AL248" s="229" cm="1">
        <f t="array" aca="1" ref="AL248" ca="1">INDIRECT("'"&amp;$C248&amp;"'!"&amp;"$"&amp;$D248&amp;$AL$1&amp;"")</f>
        <v>0</v>
      </c>
      <c r="AM248" s="232" t="s">
        <v>1</v>
      </c>
      <c r="AN248" s="232" t="s">
        <v>1</v>
      </c>
      <c r="AO248" s="230" t="s">
        <v>1</v>
      </c>
      <c r="AP248" s="229">
        <v>11.6</v>
      </c>
      <c r="AQ248" s="233">
        <v>70.599999999999994</v>
      </c>
      <c r="AR248" s="229" cm="1">
        <f t="array" aca="1" ref="AR248" ca="1">INDIRECT("'"&amp;$C248&amp;"'!"&amp;"$"&amp;$D248&amp;$AR$1&amp;"")</f>
        <v>4</v>
      </c>
      <c r="AS248" s="232">
        <v>0.94</v>
      </c>
      <c r="AT248" s="230">
        <v>1.44</v>
      </c>
      <c r="AU248" s="231" cm="1">
        <f t="array" aca="1" ref="AU248" ca="1">INDIRECT("'"&amp;$C248&amp;"'!"&amp;"$"&amp;$D248&amp;$AU$1&amp;"")</f>
        <v>0</v>
      </c>
      <c r="AV248" s="232" t="s">
        <v>1</v>
      </c>
      <c r="AW248" s="230" t="s">
        <v>1</v>
      </c>
      <c r="AX248" s="229">
        <v>14.02</v>
      </c>
      <c r="AY248" s="233">
        <v>70.599999999999994</v>
      </c>
      <c r="AZ248" s="232" cm="1">
        <f t="array" aca="1" ref="AZ248" ca="1">INDIRECT("'"&amp;$C248&amp;"'!"&amp;"$"&amp;$D248&amp;$AZ$1&amp;"")</f>
        <v>5.5</v>
      </c>
      <c r="BA248" s="231"/>
      <c r="BB248" s="232">
        <v>0.97</v>
      </c>
      <c r="BC248" s="230">
        <v>1.2</v>
      </c>
      <c r="BD248" s="232" cm="1">
        <f t="array" aca="1" ref="BD248" ca="1">INDIRECT("'"&amp;$C248&amp;"'!"&amp;"$"&amp;$D248&amp;$BD$1&amp;"")</f>
        <v>7</v>
      </c>
      <c r="BE248" s="231"/>
      <c r="BF248" s="232">
        <v>0.93</v>
      </c>
      <c r="BG248" s="230">
        <v>2.7</v>
      </c>
      <c r="BH248" s="234">
        <v>14.18</v>
      </c>
      <c r="BI248" s="230">
        <v>71.36</v>
      </c>
      <c r="BJ248" s="234" cm="1">
        <f t="array" aca="1" ref="BJ248" ca="1">INDIRECT("'"&amp;$C248&amp;"'!"&amp;"$"&amp;$D248&amp;$BJ$1&amp;"")</f>
        <v>14.24</v>
      </c>
      <c r="BK248" s="232">
        <v>0.98</v>
      </c>
      <c r="BL248" s="230">
        <v>3.39</v>
      </c>
      <c r="BM248" s="408">
        <v>66.900000000000006</v>
      </c>
      <c r="BN248" s="229" cm="1">
        <f t="array" aca="1" ref="BN248" ca="1">INDIRECT("'"&amp;$C248&amp;"'!"&amp;"$"&amp;$D248&amp;$BN$1&amp;"")</f>
        <v>2.8</v>
      </c>
      <c r="BO248" s="231">
        <v>0.95</v>
      </c>
      <c r="BP248" s="230">
        <v>0.91</v>
      </c>
      <c r="BQ248" s="234" cm="1">
        <f t="array" aca="1" ref="BQ248" ca="1">INDIRECT("'"&amp;$C248&amp;"'!"&amp;"$"&amp;$D248&amp;$BQ$1&amp;"")</f>
        <v>1.45</v>
      </c>
      <c r="BR248" s="232"/>
      <c r="BS248" s="232">
        <v>0.99</v>
      </c>
      <c r="BT248" s="230">
        <v>0.17</v>
      </c>
      <c r="BU248" s="235" cm="1">
        <f t="array" aca="1" ref="BU248" ca="1">INDIRECT("'"&amp;$C248&amp;"'!"&amp;"$"&amp;$D248&amp;$BU$1&amp;"")</f>
        <v>1</v>
      </c>
      <c r="BV248" s="232"/>
      <c r="BW248" s="232">
        <v>0.97</v>
      </c>
      <c r="BX248" s="230">
        <v>0.27</v>
      </c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>
        <v>14</v>
      </c>
      <c r="F249" s="223">
        <v>68.75</v>
      </c>
      <c r="G249" s="224" t="str" cm="1">
        <f t="array" aca="1" ref="G249" ca="1">INDIRECT("'"&amp;$C249&amp;"'!"&amp;"$"&amp;$D249&amp;$G$1&amp;"")</f>
        <v>CMS</v>
      </c>
      <c r="H249" s="225" t="s">
        <v>1</v>
      </c>
      <c r="I249" s="223" t="s">
        <v>1</v>
      </c>
      <c r="J249" s="224" t="str" cm="1">
        <f t="array" aca="1" ref="J249" ca="1">INDIRECT("'"&amp;$C249&amp;"'!"&amp;"$"&amp;$D249&amp;$J$1&amp;"")</f>
        <v>PMS</v>
      </c>
      <c r="K249" s="493"/>
      <c r="L249" s="225" t="s">
        <v>1</v>
      </c>
      <c r="M249" s="226" t="s">
        <v>1</v>
      </c>
      <c r="N249" s="222" cm="1">
        <f t="array" aca="1" ref="N249" ca="1">INDIRECT("'"&amp;$C249&amp;"'!"&amp;"$"&amp;$D249&amp;$N$1&amp;"")</f>
        <v>6.5</v>
      </c>
      <c r="O249" s="225"/>
      <c r="P249" s="225">
        <v>0.9</v>
      </c>
      <c r="Q249" s="223">
        <v>3.1970000000000001</v>
      </c>
      <c r="R249" s="352" cm="1">
        <f t="array" aca="1" ref="R249" ca="1">INDIRECT("'"&amp;$C249&amp;"'!"&amp;"$"&amp;$D249&amp;$R$1&amp;"")</f>
        <v>6.5</v>
      </c>
      <c r="S249" s="225"/>
      <c r="T249" s="225">
        <v>0.9</v>
      </c>
      <c r="U249" s="226">
        <v>3.206</v>
      </c>
      <c r="V249" s="222">
        <v>13.971</v>
      </c>
      <c r="W249" s="227" cm="1">
        <f t="array" aca="1" ref="W249" ca="1">INDIRECT("'"&amp;$C249&amp;"'!"&amp;"$"&amp;$D249&amp;$W$1&amp;"")</f>
        <v>12.740000000000004</v>
      </c>
      <c r="X249" s="225">
        <v>0.96</v>
      </c>
      <c r="Y249" s="223">
        <v>3.4710000000000001</v>
      </c>
      <c r="Z249" s="224" cm="1">
        <f t="array" aca="1" ref="Z249" ca="1">INDIRECT("'"&amp;$C249&amp;"'!"&amp;"$"&amp;$D249&amp;$Z$1&amp;"")</f>
        <v>0</v>
      </c>
      <c r="AA249" s="225" t="s">
        <v>1</v>
      </c>
      <c r="AB249" s="225" t="s">
        <v>1</v>
      </c>
      <c r="AC249" s="226" t="s">
        <v>1</v>
      </c>
      <c r="AD249" s="222" cm="1">
        <f t="array" aca="1" ref="AD249" ca="1">INDIRECT("'"&amp;$C249&amp;"'!"&amp;"$"&amp;$D249&amp;$AD$1&amp;"")</f>
        <v>0</v>
      </c>
      <c r="AE249" s="225" t="s">
        <v>1</v>
      </c>
      <c r="AF249" s="225" t="s">
        <v>1</v>
      </c>
      <c r="AG249" s="223" t="s">
        <v>1</v>
      </c>
      <c r="AH249" s="224" cm="1">
        <f t="array" aca="1" ref="AH249" ca="1">INDIRECT("'"&amp;$C249&amp;"'!"&amp;"$"&amp;$D249&amp;$AH$1&amp;"")</f>
        <v>0</v>
      </c>
      <c r="AI249" s="225" t="s">
        <v>1</v>
      </c>
      <c r="AJ249" s="225" t="s">
        <v>1</v>
      </c>
      <c r="AK249" s="226" t="s">
        <v>1</v>
      </c>
      <c r="AL249" s="222" cm="1">
        <f t="array" aca="1" ref="AL249" ca="1">INDIRECT("'"&amp;$C249&amp;"'!"&amp;"$"&amp;$D249&amp;$AL$1&amp;"")</f>
        <v>0</v>
      </c>
      <c r="AM249" s="225" t="s">
        <v>1</v>
      </c>
      <c r="AN249" s="225" t="s">
        <v>1</v>
      </c>
      <c r="AO249" s="223" t="s">
        <v>1</v>
      </c>
      <c r="AP249" s="222">
        <v>11.6</v>
      </c>
      <c r="AQ249" s="226">
        <v>70.8</v>
      </c>
      <c r="AR249" s="222" cm="1">
        <f t="array" aca="1" ref="AR249" ca="1">INDIRECT("'"&amp;$C249&amp;"'!"&amp;"$"&amp;$D249&amp;$AR$1&amp;"")</f>
        <v>4</v>
      </c>
      <c r="AS249" s="225">
        <v>0.94</v>
      </c>
      <c r="AT249" s="223">
        <v>1.39</v>
      </c>
      <c r="AU249" s="224" cm="1">
        <f t="array" aca="1" ref="AU249" ca="1">INDIRECT("'"&amp;$C249&amp;"'!"&amp;"$"&amp;$D249&amp;$AU$1&amp;"")</f>
        <v>0</v>
      </c>
      <c r="AV249" s="225" t="s">
        <v>1</v>
      </c>
      <c r="AW249" s="223" t="s">
        <v>1</v>
      </c>
      <c r="AX249" s="222">
        <v>14.04</v>
      </c>
      <c r="AY249" s="226">
        <v>70.7</v>
      </c>
      <c r="AZ249" s="225" cm="1">
        <f t="array" aca="1" ref="AZ249" ca="1">INDIRECT("'"&amp;$C249&amp;"'!"&amp;"$"&amp;$D249&amp;$AZ$1&amp;"")</f>
        <v>5.4</v>
      </c>
      <c r="BA249" s="224"/>
      <c r="BB249" s="225">
        <v>0.96</v>
      </c>
      <c r="BC249" s="223">
        <v>1.4</v>
      </c>
      <c r="BD249" s="225" cm="1">
        <f t="array" aca="1" ref="BD249" ca="1">INDIRECT("'"&amp;$C249&amp;"'!"&amp;"$"&amp;$D249&amp;$BD$1&amp;"")</f>
        <v>7</v>
      </c>
      <c r="BE249" s="224"/>
      <c r="BF249" s="225">
        <v>0.94</v>
      </c>
      <c r="BG249" s="223">
        <v>2.5</v>
      </c>
      <c r="BH249" s="227">
        <v>14.17</v>
      </c>
      <c r="BI249" s="223">
        <v>71.33</v>
      </c>
      <c r="BJ249" s="227" cm="1">
        <f t="array" aca="1" ref="BJ249" ca="1">INDIRECT("'"&amp;$C249&amp;"'!"&amp;"$"&amp;$D249&amp;$BJ$1&amp;"")</f>
        <v>14.25</v>
      </c>
      <c r="BK249" s="225">
        <v>0.98</v>
      </c>
      <c r="BL249" s="223">
        <v>3.37</v>
      </c>
      <c r="BM249" s="407">
        <v>67.099999999999994</v>
      </c>
      <c r="BN249" s="222" cm="1">
        <f t="array" aca="1" ref="BN249" ca="1">INDIRECT("'"&amp;$C249&amp;"'!"&amp;"$"&amp;$D249&amp;$BN$1&amp;"")</f>
        <v>2.8</v>
      </c>
      <c r="BO249" s="224">
        <v>0.95</v>
      </c>
      <c r="BP249" s="223">
        <v>0.91</v>
      </c>
      <c r="BQ249" s="227" cm="1">
        <f t="array" aca="1" ref="BQ249" ca="1">INDIRECT("'"&amp;$C249&amp;"'!"&amp;"$"&amp;$D249&amp;$BQ$1&amp;"")</f>
        <v>1.6799999999999997</v>
      </c>
      <c r="BR249" s="225"/>
      <c r="BS249" s="225">
        <v>0.99</v>
      </c>
      <c r="BT249" s="223">
        <v>0.2</v>
      </c>
      <c r="BU249" s="228" cm="1">
        <f t="array" aca="1" ref="BU249" ca="1">INDIRECT("'"&amp;$C249&amp;"'!"&amp;"$"&amp;$D249&amp;$BU$1&amp;"")</f>
        <v>1</v>
      </c>
      <c r="BV249" s="225"/>
      <c r="BW249" s="225">
        <v>0.97</v>
      </c>
      <c r="BX249" s="223">
        <v>0.26</v>
      </c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>
        <v>13.8</v>
      </c>
      <c r="F250" s="230">
        <v>68</v>
      </c>
      <c r="G250" s="231" t="str" cm="1">
        <f t="array" aca="1" ref="G250" ca="1">INDIRECT("'"&amp;$C250&amp;"'!"&amp;"$"&amp;$D250&amp;$G$1&amp;"")</f>
        <v>CMS</v>
      </c>
      <c r="H250" s="232" t="s">
        <v>1</v>
      </c>
      <c r="I250" s="230" t="s">
        <v>1</v>
      </c>
      <c r="J250" s="231" t="str" cm="1">
        <f t="array" aca="1" ref="J250" ca="1">INDIRECT("'"&amp;$C250&amp;"'!"&amp;"$"&amp;$D250&amp;$J$1&amp;"")</f>
        <v>PMS</v>
      </c>
      <c r="K250" s="232"/>
      <c r="L250" s="232" t="s">
        <v>1</v>
      </c>
      <c r="M250" s="233" t="s">
        <v>1</v>
      </c>
      <c r="N250" s="229" cm="1">
        <f t="array" aca="1" ref="N250" ca="1">INDIRECT("'"&amp;$C250&amp;"'!"&amp;"$"&amp;$D250&amp;$N$1&amp;"")</f>
        <v>6.6</v>
      </c>
      <c r="O250" s="232"/>
      <c r="P250" s="232">
        <v>0.95</v>
      </c>
      <c r="Q250" s="230">
        <v>2.2000000000000002</v>
      </c>
      <c r="R250" s="229" cm="1">
        <f t="array" aca="1" ref="R250" ca="1">INDIRECT("'"&amp;$C250&amp;"'!"&amp;"$"&amp;$D250&amp;$R$1&amp;"")</f>
        <v>6.6</v>
      </c>
      <c r="S250" s="232"/>
      <c r="T250" s="232">
        <v>0.95</v>
      </c>
      <c r="U250" s="233">
        <v>2.2000000000000002</v>
      </c>
      <c r="V250" s="229">
        <v>13.935</v>
      </c>
      <c r="W250" s="234" cm="1">
        <f t="array" aca="1" ref="W250" ca="1">INDIRECT("'"&amp;$C250&amp;"'!"&amp;"$"&amp;$D250&amp;$W$1&amp;"")</f>
        <v>12.821999999999999</v>
      </c>
      <c r="X250" s="232">
        <v>0.97</v>
      </c>
      <c r="Y250" s="230">
        <v>3.4390000000000001</v>
      </c>
      <c r="Z250" s="231" cm="1">
        <f t="array" aca="1" ref="Z250" ca="1">INDIRECT("'"&amp;$C250&amp;"'!"&amp;"$"&amp;$D250&amp;$Z$1&amp;"")</f>
        <v>0</v>
      </c>
      <c r="AA250" s="232" t="s">
        <v>1</v>
      </c>
      <c r="AB250" s="232" t="s">
        <v>1</v>
      </c>
      <c r="AC250" s="233" t="s">
        <v>1</v>
      </c>
      <c r="AD250" s="229" cm="1">
        <f t="array" aca="1" ref="AD250" ca="1">INDIRECT("'"&amp;$C250&amp;"'!"&amp;"$"&amp;$D250&amp;$AD$1&amp;"")</f>
        <v>0</v>
      </c>
      <c r="AE250" s="232" t="s">
        <v>1</v>
      </c>
      <c r="AF250" s="232" t="s">
        <v>1</v>
      </c>
      <c r="AG250" s="230" t="s">
        <v>1</v>
      </c>
      <c r="AH250" s="231" cm="1">
        <f t="array" aca="1" ref="AH250" ca="1">INDIRECT("'"&amp;$C250&amp;"'!"&amp;"$"&amp;$D250&amp;$AH$1&amp;"")</f>
        <v>0</v>
      </c>
      <c r="AI250" s="232" t="s">
        <v>1</v>
      </c>
      <c r="AJ250" s="232" t="s">
        <v>1</v>
      </c>
      <c r="AK250" s="233" t="s">
        <v>1</v>
      </c>
      <c r="AL250" s="229" cm="1">
        <f t="array" aca="1" ref="AL250" ca="1">INDIRECT("'"&amp;$C250&amp;"'!"&amp;"$"&amp;$D250&amp;$AL$1&amp;"")</f>
        <v>0</v>
      </c>
      <c r="AM250" s="232" t="s">
        <v>1</v>
      </c>
      <c r="AN250" s="232" t="s">
        <v>1</v>
      </c>
      <c r="AO250" s="230" t="s">
        <v>1</v>
      </c>
      <c r="AP250" s="229">
        <v>11.6</v>
      </c>
      <c r="AQ250" s="233">
        <v>70.7</v>
      </c>
      <c r="AR250" s="229" cm="1">
        <f t="array" aca="1" ref="AR250" ca="1">INDIRECT("'"&amp;$C250&amp;"'!"&amp;"$"&amp;$D250&amp;$AR$1&amp;"")</f>
        <v>4</v>
      </c>
      <c r="AS250" s="232">
        <v>0.94</v>
      </c>
      <c r="AT250" s="230">
        <v>1.4</v>
      </c>
      <c r="AU250" s="231" cm="1">
        <f t="array" aca="1" ref="AU250" ca="1">INDIRECT("'"&amp;$C250&amp;"'!"&amp;"$"&amp;$D250&amp;$AU$1&amp;"")</f>
        <v>0</v>
      </c>
      <c r="AV250" s="232" t="s">
        <v>1</v>
      </c>
      <c r="AW250" s="230" t="s">
        <v>1</v>
      </c>
      <c r="AX250" s="229">
        <v>14.04</v>
      </c>
      <c r="AY250" s="233">
        <v>70.7</v>
      </c>
      <c r="AZ250" s="232" cm="1">
        <f t="array" aca="1" ref="AZ250" ca="1">INDIRECT("'"&amp;$C250&amp;"'!"&amp;"$"&amp;$D250&amp;$AZ$1&amp;"")</f>
        <v>5.5</v>
      </c>
      <c r="BA250" s="231"/>
      <c r="BB250" s="232">
        <v>0.96</v>
      </c>
      <c r="BC250" s="230">
        <v>1.5</v>
      </c>
      <c r="BD250" s="232" cm="1">
        <f t="array" aca="1" ref="BD250" ca="1">INDIRECT("'"&amp;$C250&amp;"'!"&amp;"$"&amp;$D250&amp;$BD$1&amp;"")</f>
        <v>7</v>
      </c>
      <c r="BE250" s="231"/>
      <c r="BF250" s="232">
        <v>0.94</v>
      </c>
      <c r="BG250" s="230">
        <v>2.6</v>
      </c>
      <c r="BH250" s="234">
        <v>14.18</v>
      </c>
      <c r="BI250" s="230">
        <v>71.45</v>
      </c>
      <c r="BJ250" s="234" cm="1">
        <f t="array" aca="1" ref="BJ250" ca="1">INDIRECT("'"&amp;$C250&amp;"'!"&amp;"$"&amp;$D250&amp;$BJ$1&amp;"")</f>
        <v>14.28</v>
      </c>
      <c r="BK250" s="232">
        <v>0.98</v>
      </c>
      <c r="BL250" s="230">
        <v>3.37</v>
      </c>
      <c r="BM250" s="408">
        <v>66.900000000000006</v>
      </c>
      <c r="BN250" s="229" cm="1">
        <f t="array" aca="1" ref="BN250" ca="1">INDIRECT("'"&amp;$C250&amp;"'!"&amp;"$"&amp;$D250&amp;$BN$1&amp;"")</f>
        <v>0</v>
      </c>
      <c r="BO250" s="231" t="s">
        <v>1</v>
      </c>
      <c r="BP250" s="230" t="s">
        <v>1</v>
      </c>
      <c r="BQ250" s="234" cm="1">
        <f t="array" aca="1" ref="BQ250" ca="1">INDIRECT("'"&amp;$C250&amp;"'!"&amp;"$"&amp;$D250&amp;$BQ$1&amp;"")</f>
        <v>1.6100000000000003</v>
      </c>
      <c r="BR250" s="232"/>
      <c r="BS250" s="232">
        <v>0.99</v>
      </c>
      <c r="BT250" s="230">
        <v>0.19</v>
      </c>
      <c r="BU250" s="235" cm="1">
        <f t="array" aca="1" ref="BU250" ca="1">INDIRECT("'"&amp;$C250&amp;"'!"&amp;"$"&amp;$D250&amp;$BU$1&amp;"")</f>
        <v>0.91</v>
      </c>
      <c r="BV250" s="232"/>
      <c r="BW250" s="232">
        <v>0.97</v>
      </c>
      <c r="BX250" s="230">
        <v>0.24</v>
      </c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str" cm="1">
        <f t="array" aca="1" ref="G251" ca="1">INDIRECT("'"&amp;$C251&amp;"'!"&amp;"$"&amp;$D251&amp;$G$1&amp;"")</f>
        <v>CMS</v>
      </c>
      <c r="H251" s="225" t="s">
        <v>1</v>
      </c>
      <c r="I251" s="223" t="s">
        <v>1</v>
      </c>
      <c r="J251" s="224" t="str" cm="1">
        <f t="array" aca="1" ref="J251" ca="1">INDIRECT("'"&amp;$C251&amp;"'!"&amp;"$"&amp;$D251&amp;$J$1&amp;"")</f>
        <v>PMS</v>
      </c>
      <c r="K251" s="225"/>
      <c r="L251" s="225" t="s">
        <v>1</v>
      </c>
      <c r="M251" s="226" t="s">
        <v>1</v>
      </c>
      <c r="N251" s="222" cm="1">
        <f t="array" aca="1" ref="N251" ca="1">INDIRECT("'"&amp;$C251&amp;"'!"&amp;"$"&amp;$D251&amp;$N$1&amp;"")</f>
        <v>6.6</v>
      </c>
      <c r="O251" s="225"/>
      <c r="P251" s="225"/>
      <c r="Q251" s="223"/>
      <c r="R251" s="352" cm="1">
        <f t="array" aca="1" ref="R251" ca="1">INDIRECT("'"&amp;$C251&amp;"'!"&amp;"$"&amp;$D251&amp;$R$1&amp;"")</f>
        <v>6.6</v>
      </c>
      <c r="S251" s="225"/>
      <c r="T251" s="225"/>
      <c r="U251" s="226"/>
      <c r="V251" s="222"/>
      <c r="W251" s="227" cm="1">
        <f t="array" aca="1" ref="W251" ca="1">INDIRECT("'"&amp;$C251&amp;"'!"&amp;"$"&amp;$D251&amp;$W$1&amp;"")</f>
        <v>12.821999999999999</v>
      </c>
      <c r="X251" s="225"/>
      <c r="Y251" s="223"/>
      <c r="Z251" s="224" cm="1">
        <f t="array" aca="1" ref="Z251" ca="1">INDIRECT("'"&amp;$C251&amp;"'!"&amp;"$"&amp;$D251&amp;$Z$1&amp;"")</f>
        <v>0</v>
      </c>
      <c r="AA251" s="225" t="s">
        <v>1</v>
      </c>
      <c r="AB251" s="225" t="s">
        <v>1</v>
      </c>
      <c r="AC251" s="226" t="s">
        <v>1</v>
      </c>
      <c r="AD251" s="222" cm="1">
        <f t="array" aca="1" ref="AD251" ca="1">INDIRECT("'"&amp;$C251&amp;"'!"&amp;"$"&amp;$D251&amp;$AD$1&amp;"")</f>
        <v>0</v>
      </c>
      <c r="AE251" s="225" t="s">
        <v>1</v>
      </c>
      <c r="AF251" s="225" t="s">
        <v>1</v>
      </c>
      <c r="AG251" s="223" t="s">
        <v>1</v>
      </c>
      <c r="AH251" s="224" cm="1">
        <f t="array" aca="1" ref="AH251" ca="1">INDIRECT("'"&amp;$C251&amp;"'!"&amp;"$"&amp;$D251&amp;$AH$1&amp;"")</f>
        <v>0</v>
      </c>
      <c r="AI251" s="225" t="s">
        <v>1</v>
      </c>
      <c r="AJ251" s="225" t="s">
        <v>1</v>
      </c>
      <c r="AK251" s="226" t="s">
        <v>1</v>
      </c>
      <c r="AL251" s="222" cm="1">
        <f t="array" aca="1" ref="AL251" ca="1">INDIRECT("'"&amp;$C251&amp;"'!"&amp;"$"&amp;$D251&amp;$AL$1&amp;"")</f>
        <v>0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cm="1">
        <f t="array" aca="1" ref="AR251" ca="1">INDIRECT("'"&amp;$C251&amp;"'!"&amp;"$"&amp;$D251&amp;$AR$1&amp;"")</f>
        <v>4</v>
      </c>
      <c r="AS251" s="225"/>
      <c r="AT251" s="223"/>
      <c r="AU251" s="224" cm="1">
        <f t="array" aca="1" ref="AU251" ca="1">INDIRECT("'"&amp;$C251&amp;"'!"&amp;"$"&amp;$D251&amp;$AU$1&amp;"")</f>
        <v>0</v>
      </c>
      <c r="AV251" s="225" t="s">
        <v>1</v>
      </c>
      <c r="AW251" s="223" t="s">
        <v>1</v>
      </c>
      <c r="AX251" s="222"/>
      <c r="AY251" s="226"/>
      <c r="AZ251" s="225" cm="1">
        <f t="array" aca="1" ref="AZ251" ca="1">INDIRECT("'"&amp;$C251&amp;"'!"&amp;"$"&amp;$D251&amp;$AZ$1&amp;"")</f>
        <v>4</v>
      </c>
      <c r="BA251" s="224"/>
      <c r="BB251" s="225"/>
      <c r="BC251" s="223"/>
      <c r="BD251" s="225" cm="1">
        <f t="array" aca="1" ref="BD251" ca="1">INDIRECT("'"&amp;$C251&amp;"'!"&amp;"$"&amp;$D251&amp;$BD$1&amp;"")</f>
        <v>7</v>
      </c>
      <c r="BE251" s="224"/>
      <c r="BF251" s="225"/>
      <c r="BG251" s="223"/>
      <c r="BH251" s="227"/>
      <c r="BI251" s="223"/>
      <c r="BJ251" s="227" cm="1">
        <f t="array" aca="1" ref="BJ251" ca="1">INDIRECT("'"&amp;$C251&amp;"'!"&amp;"$"&amp;$D251&amp;$BJ$1&amp;"")</f>
        <v>14.28</v>
      </c>
      <c r="BK251" s="225"/>
      <c r="BL251" s="223"/>
      <c r="BM251" s="407"/>
      <c r="BN251" s="222" cm="1">
        <f t="array" aca="1" ref="BN251" ca="1">INDIRECT("'"&amp;$C251&amp;"'!"&amp;"$"&amp;$D251&amp;$BN$1&amp;"")</f>
        <v>0</v>
      </c>
      <c r="BO251" s="224"/>
      <c r="BP251" s="223"/>
      <c r="BQ251" s="227" cm="1">
        <f t="array" aca="1" ref="BQ251" ca="1">INDIRECT("'"&amp;$C251&amp;"'!"&amp;"$"&amp;$D251&amp;$BQ$1&amp;"")</f>
        <v>1.6100000000000003</v>
      </c>
      <c r="BR251" s="225"/>
      <c r="BS251" s="225"/>
      <c r="BT251" s="223"/>
      <c r="BU251" s="228" cm="1">
        <f t="array" aca="1" ref="BU251" ca="1">INDIRECT("'"&amp;$C251&amp;"'!"&amp;"$"&amp;$D251&amp;$BU$1&amp;"")</f>
        <v>0.91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cm="1">
        <f t="array" aca="1" ref="G252" ca="1">INDIRECT("'"&amp;$C252&amp;"'!"&amp;"$"&amp;$D252&amp;$G$1&amp;"")</f>
        <v>0</v>
      </c>
      <c r="H252" s="232" t="s">
        <v>1</v>
      </c>
      <c r="I252" s="230" t="s">
        <v>1</v>
      </c>
      <c r="J252" s="231" cm="1">
        <f t="array" aca="1" ref="J252" ca="1">INDIRECT("'"&amp;$C252&amp;"'!"&amp;"$"&amp;$D252&amp;$J$1&amp;"")</f>
        <v>0</v>
      </c>
      <c r="K252" s="232"/>
      <c r="L252" s="232" t="s">
        <v>1</v>
      </c>
      <c r="M252" s="233" t="s">
        <v>1</v>
      </c>
      <c r="N252" s="229" cm="1">
        <f t="array" aca="1" ref="N252" ca="1">INDIRECT("'"&amp;$C252&amp;"'!"&amp;"$"&amp;$D252&amp;$N$1&amp;"")</f>
        <v>0</v>
      </c>
      <c r="O252" s="232"/>
      <c r="P252" s="232"/>
      <c r="Q252" s="230"/>
      <c r="R252" s="229" cm="1">
        <f t="array" aca="1" ref="R252" ca="1">INDIRECT("'"&amp;$C252&amp;"'!"&amp;"$"&amp;$D252&amp;$R$1&amp;"")</f>
        <v>0</v>
      </c>
      <c r="S252" s="232"/>
      <c r="T252" s="232"/>
      <c r="U252" s="233"/>
      <c r="V252" s="229"/>
      <c r="W252" s="234" cm="1">
        <f t="array" aca="1" ref="W252" ca="1">INDIRECT("'"&amp;$C252&amp;"'!"&amp;"$"&amp;$D252&amp;$W$1&amp;"")</f>
        <v>0</v>
      </c>
      <c r="X252" s="232"/>
      <c r="Y252" s="230"/>
      <c r="Z252" s="231" cm="1">
        <f t="array" aca="1" ref="Z252" ca="1">INDIRECT("'"&amp;$C252&amp;"'!"&amp;"$"&amp;$D252&amp;$Z$1&amp;"")</f>
        <v>0</v>
      </c>
      <c r="AA252" s="232" t="s">
        <v>1</v>
      </c>
      <c r="AB252" s="232" t="s">
        <v>1</v>
      </c>
      <c r="AC252" s="233" t="s">
        <v>1</v>
      </c>
      <c r="AD252" s="229" cm="1">
        <f t="array" aca="1" ref="AD252" ca="1">INDIRECT("'"&amp;$C252&amp;"'!"&amp;"$"&amp;$D252&amp;$AD$1&amp;"")</f>
        <v>0</v>
      </c>
      <c r="AE252" s="232" t="s">
        <v>1</v>
      </c>
      <c r="AF252" s="232" t="s">
        <v>1</v>
      </c>
      <c r="AG252" s="230" t="s">
        <v>1</v>
      </c>
      <c r="AH252" s="231" cm="1">
        <f t="array" aca="1" ref="AH252" ca="1">INDIRECT("'"&amp;$C252&amp;"'!"&amp;"$"&amp;$D252&amp;$AH$1&amp;"")</f>
        <v>0</v>
      </c>
      <c r="AI252" s="232" t="s">
        <v>1</v>
      </c>
      <c r="AJ252" s="232" t="s">
        <v>1</v>
      </c>
      <c r="AK252" s="233" t="s">
        <v>1</v>
      </c>
      <c r="AL252" s="229" cm="1">
        <f t="array" aca="1" ref="AL252" ca="1">INDIRECT("'"&amp;$C252&amp;"'!"&amp;"$"&amp;$D252&amp;$AL$1&amp;"")</f>
        <v>0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cm="1">
        <f t="array" aca="1" ref="AR252" ca="1">INDIRECT("'"&amp;$C252&amp;"'!"&amp;"$"&amp;$D252&amp;$AR$1&amp;"")</f>
        <v>0</v>
      </c>
      <c r="AS252" s="232"/>
      <c r="AT252" s="230"/>
      <c r="AU252" s="231" cm="1">
        <f t="array" aca="1" ref="AU252" ca="1">INDIRECT("'"&amp;$C252&amp;"'!"&amp;"$"&amp;$D252&amp;$AU$1&amp;"")</f>
        <v>0</v>
      </c>
      <c r="AV252" s="232" t="s">
        <v>1</v>
      </c>
      <c r="AW252" s="230" t="s">
        <v>1</v>
      </c>
      <c r="AX252" s="229"/>
      <c r="AY252" s="233"/>
      <c r="AZ252" s="232" cm="1">
        <f t="array" aca="1" ref="AZ252" ca="1">INDIRECT("'"&amp;$C252&amp;"'!"&amp;"$"&amp;$D252&amp;$AZ$1&amp;"")</f>
        <v>0</v>
      </c>
      <c r="BA252" s="231"/>
      <c r="BB252" s="232"/>
      <c r="BC252" s="230"/>
      <c r="BD252" s="232" cm="1">
        <f t="array" aca="1" ref="BD252" ca="1">INDIRECT("'"&amp;$C252&amp;"'!"&amp;"$"&amp;$D252&amp;$BD$1&amp;"")</f>
        <v>0</v>
      </c>
      <c r="BE252" s="231"/>
      <c r="BF252" s="232"/>
      <c r="BG252" s="230"/>
      <c r="BH252" s="234"/>
      <c r="BI252" s="230"/>
      <c r="BJ252" s="234" cm="1">
        <f t="array" aca="1" ref="BJ252" ca="1">INDIRECT("'"&amp;$C252&amp;"'!"&amp;"$"&amp;$D252&amp;$BJ$1&amp;"")</f>
        <v>0</v>
      </c>
      <c r="BK252" s="232"/>
      <c r="BL252" s="230"/>
      <c r="BM252" s="408"/>
      <c r="BN252" s="229" cm="1">
        <f t="array" aca="1" ref="BN252" ca="1">INDIRECT("'"&amp;$C252&amp;"'!"&amp;"$"&amp;$D252&amp;$BN$1&amp;"")</f>
        <v>0</v>
      </c>
      <c r="BO252" s="231"/>
      <c r="BP252" s="230"/>
      <c r="BQ252" s="234" cm="1">
        <f t="array" aca="1" ref="BQ252" ca="1">INDIRECT("'"&amp;$C252&amp;"'!"&amp;"$"&amp;$D252&amp;$BQ$1&amp;"")</f>
        <v>0</v>
      </c>
      <c r="BR252" s="232"/>
      <c r="BS252" s="232"/>
      <c r="BT252" s="230"/>
      <c r="BU252" s="235" cm="1">
        <f t="array" aca="1" ref="BU252" ca="1">INDIRECT("'"&amp;$C252&amp;"'!"&amp;"$"&amp;$D252&amp;$BU$1&amp;"")</f>
        <v>0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cm="1">
        <f t="array" aca="1" ref="G253" ca="1">INDIRECT("'"&amp;$C253&amp;"'!"&amp;"$"&amp;$D253&amp;$G$1&amp;"")</f>
        <v>0</v>
      </c>
      <c r="H253" s="239" t="s">
        <v>1</v>
      </c>
      <c r="I253" s="237" t="s">
        <v>1</v>
      </c>
      <c r="J253" s="238" cm="1">
        <f t="array" aca="1" ref="J253" ca="1">INDIRECT("'"&amp;$C253&amp;"'!"&amp;"$"&amp;$D253&amp;$J$1&amp;"")</f>
        <v>0</v>
      </c>
      <c r="K253" s="239"/>
      <c r="L253" s="239" t="s">
        <v>1</v>
      </c>
      <c r="M253" s="240" t="s">
        <v>1</v>
      </c>
      <c r="N253" s="236" cm="1">
        <f t="array" aca="1" ref="N253" ca="1">INDIRECT("'"&amp;$C253&amp;"'!"&amp;"$"&amp;$D253&amp;$N$1&amp;"")</f>
        <v>0</v>
      </c>
      <c r="O253" s="239"/>
      <c r="P253" s="239"/>
      <c r="Q253" s="237"/>
      <c r="R253" s="354" cm="1">
        <f t="array" aca="1" ref="R253" ca="1">INDIRECT("'"&amp;$C253&amp;"'!"&amp;"$"&amp;$D253&amp;$R$1&amp;"")</f>
        <v>0</v>
      </c>
      <c r="S253" s="239"/>
      <c r="T253" s="239"/>
      <c r="U253" s="240"/>
      <c r="V253" s="236"/>
      <c r="W253" s="241" cm="1">
        <f t="array" aca="1" ref="W253" ca="1">INDIRECT("'"&amp;$C253&amp;"'!"&amp;"$"&amp;$D253&amp;$W$1&amp;"")</f>
        <v>0</v>
      </c>
      <c r="X253" s="239"/>
      <c r="Y253" s="237"/>
      <c r="Z253" s="238" cm="1">
        <f t="array" aca="1" ref="Z253" ca="1">INDIRECT("'"&amp;$C253&amp;"'!"&amp;"$"&amp;$D253&amp;$Z$1&amp;"")</f>
        <v>0</v>
      </c>
      <c r="AA253" s="239" t="s">
        <v>1</v>
      </c>
      <c r="AB253" s="239" t="s">
        <v>1</v>
      </c>
      <c r="AC253" s="240" t="s">
        <v>1</v>
      </c>
      <c r="AD253" s="236" cm="1">
        <f t="array" aca="1" ref="AD253" ca="1">INDIRECT("'"&amp;$C253&amp;"'!"&amp;"$"&amp;$D253&amp;$AD$1&amp;"")</f>
        <v>0</v>
      </c>
      <c r="AE253" s="239" t="s">
        <v>1</v>
      </c>
      <c r="AF253" s="239" t="s">
        <v>1</v>
      </c>
      <c r="AG253" s="237" t="s">
        <v>1</v>
      </c>
      <c r="AH253" s="238" cm="1">
        <f t="array" aca="1" ref="AH253" ca="1">INDIRECT("'"&amp;$C253&amp;"'!"&amp;"$"&amp;$D253&amp;$AH$1&amp;"")</f>
        <v>0</v>
      </c>
      <c r="AI253" s="239" t="s">
        <v>1</v>
      </c>
      <c r="AJ253" s="239" t="s">
        <v>1</v>
      </c>
      <c r="AK253" s="240" t="s">
        <v>1</v>
      </c>
      <c r="AL253" s="236" cm="1">
        <f t="array" aca="1" ref="AL253" ca="1">INDIRECT("'"&amp;$C253&amp;"'!"&amp;"$"&amp;$D253&amp;$AL$1&amp;"")</f>
        <v>0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cm="1">
        <f t="array" aca="1" ref="AR253" ca="1">INDIRECT("'"&amp;$C253&amp;"'!"&amp;"$"&amp;$D253&amp;$AR$1&amp;"")</f>
        <v>0</v>
      </c>
      <c r="AS253" s="239"/>
      <c r="AT253" s="237"/>
      <c r="AU253" s="238" cm="1">
        <f t="array" aca="1" ref="AU253" ca="1">INDIRECT("'"&amp;$C253&amp;"'!"&amp;"$"&amp;$D253&amp;$AU$1&amp;"")</f>
        <v>0</v>
      </c>
      <c r="AV253" s="239"/>
      <c r="AW253" s="237"/>
      <c r="AX253" s="236"/>
      <c r="AY253" s="240"/>
      <c r="AZ253" s="239" cm="1">
        <f t="array" aca="1" ref="AZ253" ca="1">INDIRECT("'"&amp;$C253&amp;"'!"&amp;"$"&amp;$D253&amp;$AZ$1&amp;"")</f>
        <v>0</v>
      </c>
      <c r="BA253" s="238"/>
      <c r="BB253" s="239"/>
      <c r="BC253" s="237"/>
      <c r="BD253" s="239" cm="1">
        <f t="array" aca="1" ref="BD253" ca="1">INDIRECT("'"&amp;$C253&amp;"'!"&amp;"$"&amp;$D253&amp;$BD$1&amp;"")</f>
        <v>0</v>
      </c>
      <c r="BE253" s="238"/>
      <c r="BF253" s="239"/>
      <c r="BG253" s="237"/>
      <c r="BH253" s="241"/>
      <c r="BI253" s="237"/>
      <c r="BJ253" s="241" cm="1">
        <f t="array" aca="1" ref="BJ253" ca="1">INDIRECT("'"&amp;$C253&amp;"'!"&amp;"$"&amp;$D253&amp;$BJ$1&amp;"")</f>
        <v>0</v>
      </c>
      <c r="BK253" s="239"/>
      <c r="BL253" s="237"/>
      <c r="BM253" s="409"/>
      <c r="BN253" s="236" cm="1">
        <f t="array" aca="1" ref="BN253" ca="1">INDIRECT("'"&amp;$C253&amp;"'!"&amp;"$"&amp;$D253&amp;$BN$1&amp;"")</f>
        <v>0</v>
      </c>
      <c r="BO253" s="238"/>
      <c r="BP253" s="237"/>
      <c r="BQ253" s="241" cm="1">
        <f t="array" aca="1" ref="BQ253" ca="1">INDIRECT("'"&amp;$C253&amp;"'!"&amp;"$"&amp;$D253&amp;$BQ$1&amp;"")</f>
        <v>0</v>
      </c>
      <c r="BR253" s="239"/>
      <c r="BS253" s="239"/>
      <c r="BT253" s="237"/>
      <c r="BU253" s="242" cm="1">
        <f t="array" aca="1" ref="BU253" ca="1">INDIRECT("'"&amp;$C253&amp;"'!"&amp;"$"&amp;$D253&amp;$BU$1&amp;"")</f>
        <v>0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326" priority="9083" operator="equal">
      <formula>"PMS"</formula>
    </cfRule>
    <cfRule type="cellIs" dxfId="1325" priority="9084" operator="equal">
      <formula>"CMS"</formula>
    </cfRule>
  </conditionalFormatting>
  <conditionalFormatting sqref="BM5:BN5">
    <cfRule type="cellIs" dxfId="1324" priority="9081" operator="equal">
      <formula>"PMS"</formula>
    </cfRule>
    <cfRule type="cellIs" dxfId="1323" priority="9082" operator="equal">
      <formula>"CMS"</formula>
    </cfRule>
  </conditionalFormatting>
  <conditionalFormatting sqref="CA5:CB28">
    <cfRule type="cellIs" dxfId="1322" priority="9079" operator="equal">
      <formula>"PMS"</formula>
    </cfRule>
    <cfRule type="cellIs" dxfId="1321" priority="9080" operator="equal">
      <formula>"CMS"</formula>
    </cfRule>
  </conditionalFormatting>
  <conditionalFormatting sqref="BN6:BN27">
    <cfRule type="cellIs" dxfId="1320" priority="9077" operator="equal">
      <formula>"PMS"</formula>
    </cfRule>
    <cfRule type="cellIs" dxfId="1319" priority="9078" operator="equal">
      <formula>"CMS"</formula>
    </cfRule>
  </conditionalFormatting>
  <conditionalFormatting sqref="BN28">
    <cfRule type="cellIs" dxfId="1318" priority="9075" operator="equal">
      <formula>"PMS"</formula>
    </cfRule>
    <cfRule type="cellIs" dxfId="1317" priority="9076" operator="equal">
      <formula>"CMS"</formula>
    </cfRule>
  </conditionalFormatting>
  <conditionalFormatting sqref="BQ6:BQ28">
    <cfRule type="cellIs" dxfId="1316" priority="9073" operator="equal">
      <formula>"PMS"</formula>
    </cfRule>
    <cfRule type="cellIs" dxfId="1315" priority="9074" operator="equal">
      <formula>"CMS"</formula>
    </cfRule>
  </conditionalFormatting>
  <conditionalFormatting sqref="BQ5">
    <cfRule type="cellIs" dxfId="1314" priority="9071" operator="equal">
      <formula>"PMS"</formula>
    </cfRule>
    <cfRule type="cellIs" dxfId="1313" priority="9072" operator="equal">
      <formula>"CMS"</formula>
    </cfRule>
  </conditionalFormatting>
  <conditionalFormatting sqref="BU12:BU28">
    <cfRule type="cellIs" dxfId="1312" priority="9069" operator="equal">
      <formula>"PMS"</formula>
    </cfRule>
    <cfRule type="cellIs" dxfId="1311" priority="9070" operator="equal">
      <formula>"CMS"</formula>
    </cfRule>
  </conditionalFormatting>
  <conditionalFormatting sqref="BY6:BY28">
    <cfRule type="cellIs" dxfId="1310" priority="9065" operator="equal">
      <formula>"PMS"</formula>
    </cfRule>
    <cfRule type="cellIs" dxfId="1309" priority="9066" operator="equal">
      <formula>"CMS"</formula>
    </cfRule>
  </conditionalFormatting>
  <conditionalFormatting sqref="BY5">
    <cfRule type="cellIs" dxfId="1308" priority="9063" operator="equal">
      <formula>"PMS"</formula>
    </cfRule>
    <cfRule type="cellIs" dxfId="1307" priority="9064" operator="equal">
      <formula>"CMS"</formula>
    </cfRule>
  </conditionalFormatting>
  <conditionalFormatting sqref="BU5">
    <cfRule type="cellIs" dxfId="1306" priority="6995" operator="equal">
      <formula>"PMS"</formula>
    </cfRule>
    <cfRule type="cellIs" dxfId="1305" priority="6996" operator="equal">
      <formula>"CMS"</formula>
    </cfRule>
  </conditionalFormatting>
  <conditionalFormatting sqref="BU6">
    <cfRule type="cellIs" dxfId="1304" priority="6993" operator="equal">
      <formula>"PMS"</formula>
    </cfRule>
    <cfRule type="cellIs" dxfId="1303" priority="6994" operator="equal">
      <formula>"CMS"</formula>
    </cfRule>
  </conditionalFormatting>
  <conditionalFormatting sqref="BU7">
    <cfRule type="cellIs" dxfId="1302" priority="6991" operator="equal">
      <formula>"PMS"</formula>
    </cfRule>
    <cfRule type="cellIs" dxfId="1301" priority="6992" operator="equal">
      <formula>"CMS"</formula>
    </cfRule>
  </conditionalFormatting>
  <conditionalFormatting sqref="BU8">
    <cfRule type="cellIs" dxfId="1300" priority="6987" operator="equal">
      <formula>"PMS"</formula>
    </cfRule>
    <cfRule type="cellIs" dxfId="1299" priority="6988" operator="equal">
      <formula>"CMS"</formula>
    </cfRule>
  </conditionalFormatting>
  <conditionalFormatting sqref="BU9">
    <cfRule type="cellIs" dxfId="1298" priority="6985" operator="equal">
      <formula>"PMS"</formula>
    </cfRule>
    <cfRule type="cellIs" dxfId="1297" priority="6986" operator="equal">
      <formula>"CMS"</formula>
    </cfRule>
  </conditionalFormatting>
  <conditionalFormatting sqref="BU10">
    <cfRule type="cellIs" dxfId="1296" priority="6983" operator="equal">
      <formula>"PMS"</formula>
    </cfRule>
    <cfRule type="cellIs" dxfId="1295" priority="6984" operator="equal">
      <formula>"CMS"</formula>
    </cfRule>
  </conditionalFormatting>
  <conditionalFormatting sqref="BU11">
    <cfRule type="cellIs" dxfId="1294" priority="6981" operator="equal">
      <formula>"PMS"</formula>
    </cfRule>
    <cfRule type="cellIs" dxfId="1293" priority="6982" operator="equal">
      <formula>"CMS"</formula>
    </cfRule>
  </conditionalFormatting>
  <conditionalFormatting sqref="BR30:BT53 BV30:BX53 BZ30:BZ53 BK31:BM53 BK30:BL30 BO30:BP53">
    <cfRule type="cellIs" dxfId="1292" priority="1511" operator="equal">
      <formula>"PMS"</formula>
    </cfRule>
    <cfRule type="cellIs" dxfId="1291" priority="1512" operator="equal">
      <formula>"CMS"</formula>
    </cfRule>
  </conditionalFormatting>
  <conditionalFormatting sqref="BM30:BN30">
    <cfRule type="cellIs" dxfId="1290" priority="1509" operator="equal">
      <formula>"PMS"</formula>
    </cfRule>
    <cfRule type="cellIs" dxfId="1289" priority="1510" operator="equal">
      <formula>"CMS"</formula>
    </cfRule>
  </conditionalFormatting>
  <conditionalFormatting sqref="CA30:CB53">
    <cfRule type="cellIs" dxfId="1288" priority="1507" operator="equal">
      <formula>"PMS"</formula>
    </cfRule>
    <cfRule type="cellIs" dxfId="1287" priority="1508" operator="equal">
      <formula>"CMS"</formula>
    </cfRule>
  </conditionalFormatting>
  <conditionalFormatting sqref="BN31:BN52">
    <cfRule type="cellIs" dxfId="1286" priority="1505" operator="equal">
      <formula>"PMS"</formula>
    </cfRule>
    <cfRule type="cellIs" dxfId="1285" priority="1506" operator="equal">
      <formula>"CMS"</formula>
    </cfRule>
  </conditionalFormatting>
  <conditionalFormatting sqref="BN53">
    <cfRule type="cellIs" dxfId="1284" priority="1503" operator="equal">
      <formula>"PMS"</formula>
    </cfRule>
    <cfRule type="cellIs" dxfId="1283" priority="1504" operator="equal">
      <formula>"CMS"</formula>
    </cfRule>
  </conditionalFormatting>
  <conditionalFormatting sqref="BQ31:BQ53">
    <cfRule type="cellIs" dxfId="1282" priority="1501" operator="equal">
      <formula>"PMS"</formula>
    </cfRule>
    <cfRule type="cellIs" dxfId="1281" priority="1502" operator="equal">
      <formula>"CMS"</formula>
    </cfRule>
  </conditionalFormatting>
  <conditionalFormatting sqref="BQ30">
    <cfRule type="cellIs" dxfId="1280" priority="1499" operator="equal">
      <formula>"PMS"</formula>
    </cfRule>
    <cfRule type="cellIs" dxfId="1279" priority="1500" operator="equal">
      <formula>"CMS"</formula>
    </cfRule>
  </conditionalFormatting>
  <conditionalFormatting sqref="BU37:BU53">
    <cfRule type="cellIs" dxfId="1278" priority="1497" operator="equal">
      <formula>"PMS"</formula>
    </cfRule>
    <cfRule type="cellIs" dxfId="1277" priority="1498" operator="equal">
      <formula>"CMS"</formula>
    </cfRule>
  </conditionalFormatting>
  <conditionalFormatting sqref="BY31:BY53">
    <cfRule type="cellIs" dxfId="1276" priority="1495" operator="equal">
      <formula>"PMS"</formula>
    </cfRule>
    <cfRule type="cellIs" dxfId="1275" priority="1496" operator="equal">
      <formula>"CMS"</formula>
    </cfRule>
  </conditionalFormatting>
  <conditionalFormatting sqref="BY30">
    <cfRule type="cellIs" dxfId="1274" priority="1493" operator="equal">
      <formula>"PMS"</formula>
    </cfRule>
    <cfRule type="cellIs" dxfId="1273" priority="1494" operator="equal">
      <formula>"CMS"</formula>
    </cfRule>
  </conditionalFormatting>
  <conditionalFormatting sqref="BU30">
    <cfRule type="cellIs" dxfId="1272" priority="1491" operator="equal">
      <formula>"PMS"</formula>
    </cfRule>
    <cfRule type="cellIs" dxfId="1271" priority="1492" operator="equal">
      <formula>"CMS"</formula>
    </cfRule>
  </conditionalFormatting>
  <conditionalFormatting sqref="BU31">
    <cfRule type="cellIs" dxfId="1270" priority="1489" operator="equal">
      <formula>"PMS"</formula>
    </cfRule>
    <cfRule type="cellIs" dxfId="1269" priority="1490" operator="equal">
      <formula>"CMS"</formula>
    </cfRule>
  </conditionalFormatting>
  <conditionalFormatting sqref="BU32">
    <cfRule type="cellIs" dxfId="1268" priority="1487" operator="equal">
      <formula>"PMS"</formula>
    </cfRule>
    <cfRule type="cellIs" dxfId="1267" priority="1488" operator="equal">
      <formula>"CMS"</formula>
    </cfRule>
  </conditionalFormatting>
  <conditionalFormatting sqref="BU33">
    <cfRule type="cellIs" dxfId="1266" priority="1485" operator="equal">
      <formula>"PMS"</formula>
    </cfRule>
    <cfRule type="cellIs" dxfId="1265" priority="1486" operator="equal">
      <formula>"CMS"</formula>
    </cfRule>
  </conditionalFormatting>
  <conditionalFormatting sqref="BU34">
    <cfRule type="cellIs" dxfId="1264" priority="1483" operator="equal">
      <formula>"PMS"</formula>
    </cfRule>
    <cfRule type="cellIs" dxfId="1263" priority="1484" operator="equal">
      <formula>"CMS"</formula>
    </cfRule>
  </conditionalFormatting>
  <conditionalFormatting sqref="BU35">
    <cfRule type="cellIs" dxfId="1262" priority="1481" operator="equal">
      <formula>"PMS"</formula>
    </cfRule>
    <cfRule type="cellIs" dxfId="1261" priority="1482" operator="equal">
      <formula>"CMS"</formula>
    </cfRule>
  </conditionalFormatting>
  <conditionalFormatting sqref="BU36">
    <cfRule type="cellIs" dxfId="1260" priority="1479" operator="equal">
      <formula>"PMS"</formula>
    </cfRule>
    <cfRule type="cellIs" dxfId="1259" priority="1480" operator="equal">
      <formula>"CMS"</formula>
    </cfRule>
  </conditionalFormatting>
  <conditionalFormatting sqref="E55:BJ78">
    <cfRule type="cellIs" dxfId="1258" priority="1001" operator="equal">
      <formula>"PMS"</formula>
    </cfRule>
    <cfRule type="cellIs" dxfId="1257" priority="1002" operator="equal">
      <formula>"CMS"</formula>
    </cfRule>
  </conditionalFormatting>
  <conditionalFormatting sqref="BR55:BT78 BV55:BX78 BZ55:BZ78 BK56:BM78 BK55:BL55 BO55:BP78">
    <cfRule type="cellIs" dxfId="1256" priority="999" operator="equal">
      <formula>"PMS"</formula>
    </cfRule>
    <cfRule type="cellIs" dxfId="1255" priority="1000" operator="equal">
      <formula>"CMS"</formula>
    </cfRule>
  </conditionalFormatting>
  <conditionalFormatting sqref="BM55:BN55">
    <cfRule type="cellIs" dxfId="1254" priority="997" operator="equal">
      <formula>"PMS"</formula>
    </cfRule>
    <cfRule type="cellIs" dxfId="1253" priority="998" operator="equal">
      <formula>"CMS"</formula>
    </cfRule>
  </conditionalFormatting>
  <conditionalFormatting sqref="CA55:CB78">
    <cfRule type="cellIs" dxfId="1252" priority="995" operator="equal">
      <formula>"PMS"</formula>
    </cfRule>
    <cfRule type="cellIs" dxfId="1251" priority="996" operator="equal">
      <formula>"CMS"</formula>
    </cfRule>
  </conditionalFormatting>
  <conditionalFormatting sqref="BN56:BN77">
    <cfRule type="cellIs" dxfId="1250" priority="993" operator="equal">
      <formula>"PMS"</formula>
    </cfRule>
    <cfRule type="cellIs" dxfId="1249" priority="994" operator="equal">
      <formula>"CMS"</formula>
    </cfRule>
  </conditionalFormatting>
  <conditionalFormatting sqref="BN78">
    <cfRule type="cellIs" dxfId="1248" priority="991" operator="equal">
      <formula>"PMS"</formula>
    </cfRule>
    <cfRule type="cellIs" dxfId="1247" priority="992" operator="equal">
      <formula>"CMS"</formula>
    </cfRule>
  </conditionalFormatting>
  <conditionalFormatting sqref="BQ56:BQ78">
    <cfRule type="cellIs" dxfId="1246" priority="989" operator="equal">
      <formula>"PMS"</formula>
    </cfRule>
    <cfRule type="cellIs" dxfId="1245" priority="990" operator="equal">
      <formula>"CMS"</formula>
    </cfRule>
  </conditionalFormatting>
  <conditionalFormatting sqref="BQ55">
    <cfRule type="cellIs" dxfId="1244" priority="987" operator="equal">
      <formula>"PMS"</formula>
    </cfRule>
    <cfRule type="cellIs" dxfId="1243" priority="988" operator="equal">
      <formula>"CMS"</formula>
    </cfRule>
  </conditionalFormatting>
  <conditionalFormatting sqref="BU62:BU78">
    <cfRule type="cellIs" dxfId="1242" priority="985" operator="equal">
      <formula>"PMS"</formula>
    </cfRule>
    <cfRule type="cellIs" dxfId="1241" priority="986" operator="equal">
      <formula>"CMS"</formula>
    </cfRule>
  </conditionalFormatting>
  <conditionalFormatting sqref="BY56:BY78">
    <cfRule type="cellIs" dxfId="1240" priority="983" operator="equal">
      <formula>"PMS"</formula>
    </cfRule>
    <cfRule type="cellIs" dxfId="1239" priority="984" operator="equal">
      <formula>"CMS"</formula>
    </cfRule>
  </conditionalFormatting>
  <conditionalFormatting sqref="BY55">
    <cfRule type="cellIs" dxfId="1238" priority="981" operator="equal">
      <formula>"PMS"</formula>
    </cfRule>
    <cfRule type="cellIs" dxfId="1237" priority="982" operator="equal">
      <formula>"CMS"</formula>
    </cfRule>
  </conditionalFormatting>
  <conditionalFormatting sqref="BU55">
    <cfRule type="cellIs" dxfId="1236" priority="979" operator="equal">
      <formula>"PMS"</formula>
    </cfRule>
    <cfRule type="cellIs" dxfId="1235" priority="980" operator="equal">
      <formula>"CMS"</formula>
    </cfRule>
  </conditionalFormatting>
  <conditionalFormatting sqref="BU56">
    <cfRule type="cellIs" dxfId="1234" priority="977" operator="equal">
      <formula>"PMS"</formula>
    </cfRule>
    <cfRule type="cellIs" dxfId="1233" priority="978" operator="equal">
      <formula>"CMS"</formula>
    </cfRule>
  </conditionalFormatting>
  <conditionalFormatting sqref="BU57">
    <cfRule type="cellIs" dxfId="1232" priority="975" operator="equal">
      <formula>"PMS"</formula>
    </cfRule>
    <cfRule type="cellIs" dxfId="1231" priority="976" operator="equal">
      <formula>"CMS"</formula>
    </cfRule>
  </conditionalFormatting>
  <conditionalFormatting sqref="BU58">
    <cfRule type="cellIs" dxfId="1230" priority="973" operator="equal">
      <formula>"PMS"</formula>
    </cfRule>
    <cfRule type="cellIs" dxfId="1229" priority="974" operator="equal">
      <formula>"CMS"</formula>
    </cfRule>
  </conditionalFormatting>
  <conditionalFormatting sqref="BU59">
    <cfRule type="cellIs" dxfId="1228" priority="971" operator="equal">
      <formula>"PMS"</formula>
    </cfRule>
    <cfRule type="cellIs" dxfId="1227" priority="972" operator="equal">
      <formula>"CMS"</formula>
    </cfRule>
  </conditionalFormatting>
  <conditionalFormatting sqref="BU60">
    <cfRule type="cellIs" dxfId="1226" priority="969" operator="equal">
      <formula>"PMS"</formula>
    </cfRule>
    <cfRule type="cellIs" dxfId="1225" priority="970" operator="equal">
      <formula>"CMS"</formula>
    </cfRule>
  </conditionalFormatting>
  <conditionalFormatting sqref="BU61">
    <cfRule type="cellIs" dxfId="1224" priority="967" operator="equal">
      <formula>"PMS"</formula>
    </cfRule>
    <cfRule type="cellIs" dxfId="1223" priority="968" operator="equal">
      <formula>"CMS"</formula>
    </cfRule>
  </conditionalFormatting>
  <conditionalFormatting sqref="E80:BJ100 E101:AU103 AX101:BJ103">
    <cfRule type="cellIs" dxfId="1222" priority="965" operator="equal">
      <formula>"PMS"</formula>
    </cfRule>
    <cfRule type="cellIs" dxfId="1221" priority="966" operator="equal">
      <formula>"CMS"</formula>
    </cfRule>
  </conditionalFormatting>
  <conditionalFormatting sqref="BR80:BT103 BV80:BX103 BZ80:BZ103 BK81:BM103 BK80:BL80 BO80:BP103">
    <cfRule type="cellIs" dxfId="1220" priority="963" operator="equal">
      <formula>"PMS"</formula>
    </cfRule>
    <cfRule type="cellIs" dxfId="1219" priority="964" operator="equal">
      <formula>"CMS"</formula>
    </cfRule>
  </conditionalFormatting>
  <conditionalFormatting sqref="BM80:BN80">
    <cfRule type="cellIs" dxfId="1218" priority="961" operator="equal">
      <formula>"PMS"</formula>
    </cfRule>
    <cfRule type="cellIs" dxfId="1217" priority="962" operator="equal">
      <formula>"CMS"</formula>
    </cfRule>
  </conditionalFormatting>
  <conditionalFormatting sqref="CA80:CB103">
    <cfRule type="cellIs" dxfId="1216" priority="959" operator="equal">
      <formula>"PMS"</formula>
    </cfRule>
    <cfRule type="cellIs" dxfId="1215" priority="960" operator="equal">
      <formula>"CMS"</formula>
    </cfRule>
  </conditionalFormatting>
  <conditionalFormatting sqref="BN81:BN102">
    <cfRule type="cellIs" dxfId="1214" priority="957" operator="equal">
      <formula>"PMS"</formula>
    </cfRule>
    <cfRule type="cellIs" dxfId="1213" priority="958" operator="equal">
      <formula>"CMS"</formula>
    </cfRule>
  </conditionalFormatting>
  <conditionalFormatting sqref="BN103">
    <cfRule type="cellIs" dxfId="1212" priority="955" operator="equal">
      <formula>"PMS"</formula>
    </cfRule>
    <cfRule type="cellIs" dxfId="1211" priority="956" operator="equal">
      <formula>"CMS"</formula>
    </cfRule>
  </conditionalFormatting>
  <conditionalFormatting sqref="BQ81:BQ103">
    <cfRule type="cellIs" dxfId="1210" priority="953" operator="equal">
      <formula>"PMS"</formula>
    </cfRule>
    <cfRule type="cellIs" dxfId="1209" priority="954" operator="equal">
      <formula>"CMS"</formula>
    </cfRule>
  </conditionalFormatting>
  <conditionalFormatting sqref="BQ80">
    <cfRule type="cellIs" dxfId="1208" priority="951" operator="equal">
      <formula>"PMS"</formula>
    </cfRule>
    <cfRule type="cellIs" dxfId="1207" priority="952" operator="equal">
      <formula>"CMS"</formula>
    </cfRule>
  </conditionalFormatting>
  <conditionalFormatting sqref="BU87:BU103">
    <cfRule type="cellIs" dxfId="1206" priority="949" operator="equal">
      <formula>"PMS"</formula>
    </cfRule>
    <cfRule type="cellIs" dxfId="1205" priority="950" operator="equal">
      <formula>"CMS"</formula>
    </cfRule>
  </conditionalFormatting>
  <conditionalFormatting sqref="BY81:BY103">
    <cfRule type="cellIs" dxfId="1204" priority="947" operator="equal">
      <formula>"PMS"</formula>
    </cfRule>
    <cfRule type="cellIs" dxfId="1203" priority="948" operator="equal">
      <formula>"CMS"</formula>
    </cfRule>
  </conditionalFormatting>
  <conditionalFormatting sqref="BY80">
    <cfRule type="cellIs" dxfId="1202" priority="945" operator="equal">
      <formula>"PMS"</formula>
    </cfRule>
    <cfRule type="cellIs" dxfId="1201" priority="946" operator="equal">
      <formula>"CMS"</formula>
    </cfRule>
  </conditionalFormatting>
  <conditionalFormatting sqref="BU80">
    <cfRule type="cellIs" dxfId="1200" priority="943" operator="equal">
      <formula>"PMS"</formula>
    </cfRule>
    <cfRule type="cellIs" dxfId="1199" priority="944" operator="equal">
      <formula>"CMS"</formula>
    </cfRule>
  </conditionalFormatting>
  <conditionalFormatting sqref="BU81">
    <cfRule type="cellIs" dxfId="1198" priority="941" operator="equal">
      <formula>"PMS"</formula>
    </cfRule>
    <cfRule type="cellIs" dxfId="1197" priority="942" operator="equal">
      <formula>"CMS"</formula>
    </cfRule>
  </conditionalFormatting>
  <conditionalFormatting sqref="BU82">
    <cfRule type="cellIs" dxfId="1196" priority="939" operator="equal">
      <formula>"PMS"</formula>
    </cfRule>
    <cfRule type="cellIs" dxfId="1195" priority="940" operator="equal">
      <formula>"CMS"</formula>
    </cfRule>
  </conditionalFormatting>
  <conditionalFormatting sqref="BU83">
    <cfRule type="cellIs" dxfId="1194" priority="937" operator="equal">
      <formula>"PMS"</formula>
    </cfRule>
    <cfRule type="cellIs" dxfId="1193" priority="938" operator="equal">
      <formula>"CMS"</formula>
    </cfRule>
  </conditionalFormatting>
  <conditionalFormatting sqref="BU84">
    <cfRule type="cellIs" dxfId="1192" priority="935" operator="equal">
      <formula>"PMS"</formula>
    </cfRule>
    <cfRule type="cellIs" dxfId="1191" priority="936" operator="equal">
      <formula>"CMS"</formula>
    </cfRule>
  </conditionalFormatting>
  <conditionalFormatting sqref="BU85">
    <cfRule type="cellIs" dxfId="1190" priority="933" operator="equal">
      <formula>"PMS"</formula>
    </cfRule>
    <cfRule type="cellIs" dxfId="1189" priority="934" operator="equal">
      <formula>"CMS"</formula>
    </cfRule>
  </conditionalFormatting>
  <conditionalFormatting sqref="BU86">
    <cfRule type="cellIs" dxfId="1188" priority="931" operator="equal">
      <formula>"PMS"</formula>
    </cfRule>
    <cfRule type="cellIs" dxfId="1187" priority="932" operator="equal">
      <formula>"CMS"</formula>
    </cfRule>
  </conditionalFormatting>
  <conditionalFormatting sqref="E105:BJ128">
    <cfRule type="cellIs" dxfId="1186" priority="929" operator="equal">
      <formula>"PMS"</formula>
    </cfRule>
    <cfRule type="cellIs" dxfId="1185" priority="930" operator="equal">
      <formula>"CMS"</formula>
    </cfRule>
  </conditionalFormatting>
  <conditionalFormatting sqref="BR105:BT128 BV105:BX128 BZ105:BZ128 BK106:BM128 BK105:BL105 BO105:BP128">
    <cfRule type="cellIs" dxfId="1184" priority="927" operator="equal">
      <formula>"PMS"</formula>
    </cfRule>
    <cfRule type="cellIs" dxfId="1183" priority="928" operator="equal">
      <formula>"CMS"</formula>
    </cfRule>
  </conditionalFormatting>
  <conditionalFormatting sqref="BM105:BN105">
    <cfRule type="cellIs" dxfId="1182" priority="925" operator="equal">
      <formula>"PMS"</formula>
    </cfRule>
    <cfRule type="cellIs" dxfId="1181" priority="926" operator="equal">
      <formula>"CMS"</formula>
    </cfRule>
  </conditionalFormatting>
  <conditionalFormatting sqref="CA105:CB128">
    <cfRule type="cellIs" dxfId="1180" priority="923" operator="equal">
      <formula>"PMS"</formula>
    </cfRule>
    <cfRule type="cellIs" dxfId="1179" priority="924" operator="equal">
      <formula>"CMS"</formula>
    </cfRule>
  </conditionalFormatting>
  <conditionalFormatting sqref="BN106:BN127">
    <cfRule type="cellIs" dxfId="1178" priority="921" operator="equal">
      <formula>"PMS"</formula>
    </cfRule>
    <cfRule type="cellIs" dxfId="1177" priority="922" operator="equal">
      <formula>"CMS"</formula>
    </cfRule>
  </conditionalFormatting>
  <conditionalFormatting sqref="BN128">
    <cfRule type="cellIs" dxfId="1176" priority="919" operator="equal">
      <formula>"PMS"</formula>
    </cfRule>
    <cfRule type="cellIs" dxfId="1175" priority="920" operator="equal">
      <formula>"CMS"</formula>
    </cfRule>
  </conditionalFormatting>
  <conditionalFormatting sqref="BQ106:BQ128">
    <cfRule type="cellIs" dxfId="1174" priority="917" operator="equal">
      <formula>"PMS"</formula>
    </cfRule>
    <cfRule type="cellIs" dxfId="1173" priority="918" operator="equal">
      <formula>"CMS"</formula>
    </cfRule>
  </conditionalFormatting>
  <conditionalFormatting sqref="BQ105">
    <cfRule type="cellIs" dxfId="1172" priority="915" operator="equal">
      <formula>"PMS"</formula>
    </cfRule>
    <cfRule type="cellIs" dxfId="1171" priority="916" operator="equal">
      <formula>"CMS"</formula>
    </cfRule>
  </conditionalFormatting>
  <conditionalFormatting sqref="BU112:BU128">
    <cfRule type="cellIs" dxfId="1170" priority="913" operator="equal">
      <formula>"PMS"</formula>
    </cfRule>
    <cfRule type="cellIs" dxfId="1169" priority="914" operator="equal">
      <formula>"CMS"</formula>
    </cfRule>
  </conditionalFormatting>
  <conditionalFormatting sqref="BY106:BY128">
    <cfRule type="cellIs" dxfId="1168" priority="911" operator="equal">
      <formula>"PMS"</formula>
    </cfRule>
    <cfRule type="cellIs" dxfId="1167" priority="912" operator="equal">
      <formula>"CMS"</formula>
    </cfRule>
  </conditionalFormatting>
  <conditionalFormatting sqref="BY105">
    <cfRule type="cellIs" dxfId="1166" priority="909" operator="equal">
      <formula>"PMS"</formula>
    </cfRule>
    <cfRule type="cellIs" dxfId="1165" priority="910" operator="equal">
      <formula>"CMS"</formula>
    </cfRule>
  </conditionalFormatting>
  <conditionalFormatting sqref="BU105">
    <cfRule type="cellIs" dxfId="1164" priority="907" operator="equal">
      <formula>"PMS"</formula>
    </cfRule>
    <cfRule type="cellIs" dxfId="1163" priority="908" operator="equal">
      <formula>"CMS"</formula>
    </cfRule>
  </conditionalFormatting>
  <conditionalFormatting sqref="BU106">
    <cfRule type="cellIs" dxfId="1162" priority="905" operator="equal">
      <formula>"PMS"</formula>
    </cfRule>
    <cfRule type="cellIs" dxfId="1161" priority="906" operator="equal">
      <formula>"CMS"</formula>
    </cfRule>
  </conditionalFormatting>
  <conditionalFormatting sqref="BU107">
    <cfRule type="cellIs" dxfId="1160" priority="903" operator="equal">
      <formula>"PMS"</formula>
    </cfRule>
    <cfRule type="cellIs" dxfId="1159" priority="904" operator="equal">
      <formula>"CMS"</formula>
    </cfRule>
  </conditionalFormatting>
  <conditionalFormatting sqref="BU108">
    <cfRule type="cellIs" dxfId="1158" priority="901" operator="equal">
      <formula>"PMS"</formula>
    </cfRule>
    <cfRule type="cellIs" dxfId="1157" priority="902" operator="equal">
      <formula>"CMS"</formula>
    </cfRule>
  </conditionalFormatting>
  <conditionalFormatting sqref="BU109">
    <cfRule type="cellIs" dxfId="1156" priority="899" operator="equal">
      <formula>"PMS"</formula>
    </cfRule>
    <cfRule type="cellIs" dxfId="1155" priority="900" operator="equal">
      <formula>"CMS"</formula>
    </cfRule>
  </conditionalFormatting>
  <conditionalFormatting sqref="BU110">
    <cfRule type="cellIs" dxfId="1154" priority="897" operator="equal">
      <formula>"PMS"</formula>
    </cfRule>
    <cfRule type="cellIs" dxfId="1153" priority="898" operator="equal">
      <formula>"CMS"</formula>
    </cfRule>
  </conditionalFormatting>
  <conditionalFormatting sqref="BU111">
    <cfRule type="cellIs" dxfId="1152" priority="895" operator="equal">
      <formula>"PMS"</formula>
    </cfRule>
    <cfRule type="cellIs" dxfId="1151" priority="896" operator="equal">
      <formula>"CMS"</formula>
    </cfRule>
  </conditionalFormatting>
  <conditionalFormatting sqref="E130:K153 BD130:BJ130 N130:BA130 N131:BJ153">
    <cfRule type="cellIs" dxfId="1150" priority="893" operator="equal">
      <formula>"PMS"</formula>
    </cfRule>
    <cfRule type="cellIs" dxfId="1149" priority="894" operator="equal">
      <formula>"CMS"</formula>
    </cfRule>
  </conditionalFormatting>
  <conditionalFormatting sqref="BR130:BT153 BV130:BX153 BZ130:BZ153 BK131:BM153 BK130:BL130 BO130:BP153">
    <cfRule type="cellIs" dxfId="1148" priority="891" operator="equal">
      <formula>"PMS"</formula>
    </cfRule>
    <cfRule type="cellIs" dxfId="1147" priority="892" operator="equal">
      <formula>"CMS"</formula>
    </cfRule>
  </conditionalFormatting>
  <conditionalFormatting sqref="BM130:BN130">
    <cfRule type="cellIs" dxfId="1146" priority="889" operator="equal">
      <formula>"PMS"</formula>
    </cfRule>
    <cfRule type="cellIs" dxfId="1145" priority="890" operator="equal">
      <formula>"CMS"</formula>
    </cfRule>
  </conditionalFormatting>
  <conditionalFormatting sqref="CA130:CB153">
    <cfRule type="cellIs" dxfId="1144" priority="887" operator="equal">
      <formula>"PMS"</formula>
    </cfRule>
    <cfRule type="cellIs" dxfId="1143" priority="888" operator="equal">
      <formula>"CMS"</formula>
    </cfRule>
  </conditionalFormatting>
  <conditionalFormatting sqref="BN131:BN152">
    <cfRule type="cellIs" dxfId="1142" priority="885" operator="equal">
      <formula>"PMS"</formula>
    </cfRule>
    <cfRule type="cellIs" dxfId="1141" priority="886" operator="equal">
      <formula>"CMS"</formula>
    </cfRule>
  </conditionalFormatting>
  <conditionalFormatting sqref="BN153">
    <cfRule type="cellIs" dxfId="1140" priority="883" operator="equal">
      <formula>"PMS"</formula>
    </cfRule>
    <cfRule type="cellIs" dxfId="1139" priority="884" operator="equal">
      <formula>"CMS"</formula>
    </cfRule>
  </conditionalFormatting>
  <conditionalFormatting sqref="BQ131:BQ153">
    <cfRule type="cellIs" dxfId="1138" priority="881" operator="equal">
      <formula>"PMS"</formula>
    </cfRule>
    <cfRule type="cellIs" dxfId="1137" priority="882" operator="equal">
      <formula>"CMS"</formula>
    </cfRule>
  </conditionalFormatting>
  <conditionalFormatting sqref="BQ130">
    <cfRule type="cellIs" dxfId="1136" priority="879" operator="equal">
      <formula>"PMS"</formula>
    </cfRule>
    <cfRule type="cellIs" dxfId="1135" priority="880" operator="equal">
      <formula>"CMS"</formula>
    </cfRule>
  </conditionalFormatting>
  <conditionalFormatting sqref="BU137:BU153">
    <cfRule type="cellIs" dxfId="1134" priority="877" operator="equal">
      <formula>"PMS"</formula>
    </cfRule>
    <cfRule type="cellIs" dxfId="1133" priority="878" operator="equal">
      <formula>"CMS"</formula>
    </cfRule>
  </conditionalFormatting>
  <conditionalFormatting sqref="BY131:BY153">
    <cfRule type="cellIs" dxfId="1132" priority="875" operator="equal">
      <formula>"PMS"</formula>
    </cfRule>
    <cfRule type="cellIs" dxfId="1131" priority="876" operator="equal">
      <formula>"CMS"</formula>
    </cfRule>
  </conditionalFormatting>
  <conditionalFormatting sqref="BY130">
    <cfRule type="cellIs" dxfId="1130" priority="873" operator="equal">
      <formula>"PMS"</formula>
    </cfRule>
    <cfRule type="cellIs" dxfId="1129" priority="874" operator="equal">
      <formula>"CMS"</formula>
    </cfRule>
  </conditionalFormatting>
  <conditionalFormatting sqref="BU130">
    <cfRule type="cellIs" dxfId="1128" priority="871" operator="equal">
      <formula>"PMS"</formula>
    </cfRule>
    <cfRule type="cellIs" dxfId="1127" priority="872" operator="equal">
      <formula>"CMS"</formula>
    </cfRule>
  </conditionalFormatting>
  <conditionalFormatting sqref="BU131">
    <cfRule type="cellIs" dxfId="1126" priority="869" operator="equal">
      <formula>"PMS"</formula>
    </cfRule>
    <cfRule type="cellIs" dxfId="1125" priority="870" operator="equal">
      <formula>"CMS"</formula>
    </cfRule>
  </conditionalFormatting>
  <conditionalFormatting sqref="BU132">
    <cfRule type="cellIs" dxfId="1124" priority="867" operator="equal">
      <formula>"PMS"</formula>
    </cfRule>
    <cfRule type="cellIs" dxfId="1123" priority="868" operator="equal">
      <formula>"CMS"</formula>
    </cfRule>
  </conditionalFormatting>
  <conditionalFormatting sqref="BU133">
    <cfRule type="cellIs" dxfId="1122" priority="865" operator="equal">
      <formula>"PMS"</formula>
    </cfRule>
    <cfRule type="cellIs" dxfId="1121" priority="866" operator="equal">
      <formula>"CMS"</formula>
    </cfRule>
  </conditionalFormatting>
  <conditionalFormatting sqref="BU134">
    <cfRule type="cellIs" dxfId="1120" priority="863" operator="equal">
      <formula>"PMS"</formula>
    </cfRule>
    <cfRule type="cellIs" dxfId="1119" priority="864" operator="equal">
      <formula>"CMS"</formula>
    </cfRule>
  </conditionalFormatting>
  <conditionalFormatting sqref="BU135">
    <cfRule type="cellIs" dxfId="1118" priority="861" operator="equal">
      <formula>"PMS"</formula>
    </cfRule>
    <cfRule type="cellIs" dxfId="1117" priority="862" operator="equal">
      <formula>"CMS"</formula>
    </cfRule>
  </conditionalFormatting>
  <conditionalFormatting sqref="BU136">
    <cfRule type="cellIs" dxfId="1116" priority="859" operator="equal">
      <formula>"PMS"</formula>
    </cfRule>
    <cfRule type="cellIs" dxfId="1115" priority="860" operator="equal">
      <formula>"CMS"</formula>
    </cfRule>
  </conditionalFormatting>
  <conditionalFormatting sqref="E155:BJ178">
    <cfRule type="cellIs" dxfId="1114" priority="857" operator="equal">
      <formula>"PMS"</formula>
    </cfRule>
    <cfRule type="cellIs" dxfId="1113" priority="858" operator="equal">
      <formula>"CMS"</formula>
    </cfRule>
  </conditionalFormatting>
  <conditionalFormatting sqref="BR155:BT178 BV155:BX178 BZ155:BZ178 BK156:BM178 BK155:BL155 BO155:BP178">
    <cfRule type="cellIs" dxfId="1112" priority="855" operator="equal">
      <formula>"PMS"</formula>
    </cfRule>
    <cfRule type="cellIs" dxfId="1111" priority="856" operator="equal">
      <formula>"CMS"</formula>
    </cfRule>
  </conditionalFormatting>
  <conditionalFormatting sqref="BM155:BN155">
    <cfRule type="cellIs" dxfId="1110" priority="853" operator="equal">
      <formula>"PMS"</formula>
    </cfRule>
    <cfRule type="cellIs" dxfId="1109" priority="854" operator="equal">
      <formula>"CMS"</formula>
    </cfRule>
  </conditionalFormatting>
  <conditionalFormatting sqref="CA155:CB178">
    <cfRule type="cellIs" dxfId="1108" priority="851" operator="equal">
      <formula>"PMS"</formula>
    </cfRule>
    <cfRule type="cellIs" dxfId="1107" priority="852" operator="equal">
      <formula>"CMS"</formula>
    </cfRule>
  </conditionalFormatting>
  <conditionalFormatting sqref="BN156:BN177">
    <cfRule type="cellIs" dxfId="1106" priority="849" operator="equal">
      <formula>"PMS"</formula>
    </cfRule>
    <cfRule type="cellIs" dxfId="1105" priority="850" operator="equal">
      <formula>"CMS"</formula>
    </cfRule>
  </conditionalFormatting>
  <conditionalFormatting sqref="BN178">
    <cfRule type="cellIs" dxfId="1104" priority="847" operator="equal">
      <formula>"PMS"</formula>
    </cfRule>
    <cfRule type="cellIs" dxfId="1103" priority="848" operator="equal">
      <formula>"CMS"</formula>
    </cfRule>
  </conditionalFormatting>
  <conditionalFormatting sqref="BQ156:BQ178">
    <cfRule type="cellIs" dxfId="1102" priority="845" operator="equal">
      <formula>"PMS"</formula>
    </cfRule>
    <cfRule type="cellIs" dxfId="1101" priority="846" operator="equal">
      <formula>"CMS"</formula>
    </cfRule>
  </conditionalFormatting>
  <conditionalFormatting sqref="BQ155">
    <cfRule type="cellIs" dxfId="1100" priority="843" operator="equal">
      <formula>"PMS"</formula>
    </cfRule>
    <cfRule type="cellIs" dxfId="1099" priority="844" operator="equal">
      <formula>"CMS"</formula>
    </cfRule>
  </conditionalFormatting>
  <conditionalFormatting sqref="BU162:BU178">
    <cfRule type="cellIs" dxfId="1098" priority="841" operator="equal">
      <formula>"PMS"</formula>
    </cfRule>
    <cfRule type="cellIs" dxfId="1097" priority="842" operator="equal">
      <formula>"CMS"</formula>
    </cfRule>
  </conditionalFormatting>
  <conditionalFormatting sqref="BY156:BY178">
    <cfRule type="cellIs" dxfId="1096" priority="839" operator="equal">
      <formula>"PMS"</formula>
    </cfRule>
    <cfRule type="cellIs" dxfId="1095" priority="840" operator="equal">
      <formula>"CMS"</formula>
    </cfRule>
  </conditionalFormatting>
  <conditionalFormatting sqref="BY155">
    <cfRule type="cellIs" dxfId="1094" priority="837" operator="equal">
      <formula>"PMS"</formula>
    </cfRule>
    <cfRule type="cellIs" dxfId="1093" priority="838" operator="equal">
      <formula>"CMS"</formula>
    </cfRule>
  </conditionalFormatting>
  <conditionalFormatting sqref="BU155">
    <cfRule type="cellIs" dxfId="1092" priority="835" operator="equal">
      <formula>"PMS"</formula>
    </cfRule>
    <cfRule type="cellIs" dxfId="1091" priority="836" operator="equal">
      <formula>"CMS"</formula>
    </cfRule>
  </conditionalFormatting>
  <conditionalFormatting sqref="BU156">
    <cfRule type="cellIs" dxfId="1090" priority="833" operator="equal">
      <formula>"PMS"</formula>
    </cfRule>
    <cfRule type="cellIs" dxfId="1089" priority="834" operator="equal">
      <formula>"CMS"</formula>
    </cfRule>
  </conditionalFormatting>
  <conditionalFormatting sqref="BU157">
    <cfRule type="cellIs" dxfId="1088" priority="831" operator="equal">
      <formula>"PMS"</formula>
    </cfRule>
    <cfRule type="cellIs" dxfId="1087" priority="832" operator="equal">
      <formula>"CMS"</formula>
    </cfRule>
  </conditionalFormatting>
  <conditionalFormatting sqref="BU158">
    <cfRule type="cellIs" dxfId="1086" priority="829" operator="equal">
      <formula>"PMS"</formula>
    </cfRule>
    <cfRule type="cellIs" dxfId="1085" priority="830" operator="equal">
      <formula>"CMS"</formula>
    </cfRule>
  </conditionalFormatting>
  <conditionalFormatting sqref="BU159">
    <cfRule type="cellIs" dxfId="1084" priority="827" operator="equal">
      <formula>"PMS"</formula>
    </cfRule>
    <cfRule type="cellIs" dxfId="1083" priority="828" operator="equal">
      <formula>"CMS"</formula>
    </cfRule>
  </conditionalFormatting>
  <conditionalFormatting sqref="BU160">
    <cfRule type="cellIs" dxfId="1082" priority="825" operator="equal">
      <formula>"PMS"</formula>
    </cfRule>
    <cfRule type="cellIs" dxfId="1081" priority="826" operator="equal">
      <formula>"CMS"</formula>
    </cfRule>
  </conditionalFormatting>
  <conditionalFormatting sqref="BU161">
    <cfRule type="cellIs" dxfId="1080" priority="823" operator="equal">
      <formula>"PMS"</formula>
    </cfRule>
    <cfRule type="cellIs" dxfId="1079" priority="824" operator="equal">
      <formula>"CMS"</formula>
    </cfRule>
  </conditionalFormatting>
  <conditionalFormatting sqref="E180:BJ203 E205:BJ228">
    <cfRule type="cellIs" dxfId="1078" priority="821" operator="equal">
      <formula>"PMS"</formula>
    </cfRule>
    <cfRule type="cellIs" dxfId="1077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1076" priority="819" operator="equal">
      <formula>"PMS"</formula>
    </cfRule>
    <cfRule type="cellIs" dxfId="1075" priority="820" operator="equal">
      <formula>"CMS"</formula>
    </cfRule>
  </conditionalFormatting>
  <conditionalFormatting sqref="BM180:BN180">
    <cfRule type="cellIs" dxfId="1074" priority="817" operator="equal">
      <formula>"PMS"</formula>
    </cfRule>
    <cfRule type="cellIs" dxfId="1073" priority="818" operator="equal">
      <formula>"CMS"</formula>
    </cfRule>
  </conditionalFormatting>
  <conditionalFormatting sqref="CA180:CB203 CA205:CB228">
    <cfRule type="cellIs" dxfId="1072" priority="815" operator="equal">
      <formula>"PMS"</formula>
    </cfRule>
    <cfRule type="cellIs" dxfId="1071" priority="816" operator="equal">
      <formula>"CMS"</formula>
    </cfRule>
  </conditionalFormatting>
  <conditionalFormatting sqref="BN181:BN202">
    <cfRule type="cellIs" dxfId="1070" priority="813" operator="equal">
      <formula>"PMS"</formula>
    </cfRule>
    <cfRule type="cellIs" dxfId="1069" priority="814" operator="equal">
      <formula>"CMS"</formula>
    </cfRule>
  </conditionalFormatting>
  <conditionalFormatting sqref="BN203 BN228">
    <cfRule type="cellIs" dxfId="1068" priority="811" operator="equal">
      <formula>"PMS"</formula>
    </cfRule>
    <cfRule type="cellIs" dxfId="1067" priority="812" operator="equal">
      <formula>"CMS"</formula>
    </cfRule>
  </conditionalFormatting>
  <conditionalFormatting sqref="BQ181:BQ203 BQ206:BQ228">
    <cfRule type="cellIs" dxfId="1066" priority="809" operator="equal">
      <formula>"PMS"</formula>
    </cfRule>
    <cfRule type="cellIs" dxfId="1065" priority="810" operator="equal">
      <formula>"CMS"</formula>
    </cfRule>
  </conditionalFormatting>
  <conditionalFormatting sqref="BQ180">
    <cfRule type="cellIs" dxfId="1064" priority="807" operator="equal">
      <formula>"PMS"</formula>
    </cfRule>
    <cfRule type="cellIs" dxfId="1063" priority="808" operator="equal">
      <formula>"CMS"</formula>
    </cfRule>
  </conditionalFormatting>
  <conditionalFormatting sqref="BU187:BU203 BU212:BU228">
    <cfRule type="cellIs" dxfId="1062" priority="805" operator="equal">
      <formula>"PMS"</formula>
    </cfRule>
    <cfRule type="cellIs" dxfId="1061" priority="806" operator="equal">
      <formula>"CMS"</formula>
    </cfRule>
  </conditionalFormatting>
  <conditionalFormatting sqref="BY181:BY203 BY206:BY228">
    <cfRule type="cellIs" dxfId="1060" priority="803" operator="equal">
      <formula>"PMS"</formula>
    </cfRule>
    <cfRule type="cellIs" dxfId="1059" priority="804" operator="equal">
      <formula>"CMS"</formula>
    </cfRule>
  </conditionalFormatting>
  <conditionalFormatting sqref="BY180">
    <cfRule type="cellIs" dxfId="1058" priority="801" operator="equal">
      <formula>"PMS"</formula>
    </cfRule>
    <cfRule type="cellIs" dxfId="1057" priority="802" operator="equal">
      <formula>"CMS"</formula>
    </cfRule>
  </conditionalFormatting>
  <conditionalFormatting sqref="BU180">
    <cfRule type="cellIs" dxfId="1056" priority="799" operator="equal">
      <formula>"PMS"</formula>
    </cfRule>
    <cfRule type="cellIs" dxfId="1055" priority="800" operator="equal">
      <formula>"CMS"</formula>
    </cfRule>
  </conditionalFormatting>
  <conditionalFormatting sqref="BU181">
    <cfRule type="cellIs" dxfId="1054" priority="797" operator="equal">
      <formula>"PMS"</formula>
    </cfRule>
    <cfRule type="cellIs" dxfId="1053" priority="798" operator="equal">
      <formula>"CMS"</formula>
    </cfRule>
  </conditionalFormatting>
  <conditionalFormatting sqref="BU182">
    <cfRule type="cellIs" dxfId="1052" priority="795" operator="equal">
      <formula>"PMS"</formula>
    </cfRule>
    <cfRule type="cellIs" dxfId="1051" priority="796" operator="equal">
      <formula>"CMS"</formula>
    </cfRule>
  </conditionalFormatting>
  <conditionalFormatting sqref="BU183">
    <cfRule type="cellIs" dxfId="1050" priority="793" operator="equal">
      <formula>"PMS"</formula>
    </cfRule>
    <cfRule type="cellIs" dxfId="1049" priority="794" operator="equal">
      <formula>"CMS"</formula>
    </cfRule>
  </conditionalFormatting>
  <conditionalFormatting sqref="BU184">
    <cfRule type="cellIs" dxfId="1048" priority="791" operator="equal">
      <formula>"PMS"</formula>
    </cfRule>
    <cfRule type="cellIs" dxfId="1047" priority="792" operator="equal">
      <formula>"CMS"</formula>
    </cfRule>
  </conditionalFormatting>
  <conditionalFormatting sqref="BU185">
    <cfRule type="cellIs" dxfId="1046" priority="789" operator="equal">
      <formula>"PMS"</formula>
    </cfRule>
    <cfRule type="cellIs" dxfId="1045" priority="790" operator="equal">
      <formula>"CMS"</formula>
    </cfRule>
  </conditionalFormatting>
  <conditionalFormatting sqref="BU186">
    <cfRule type="cellIs" dxfId="1044" priority="787" operator="equal">
      <formula>"PMS"</formula>
    </cfRule>
    <cfRule type="cellIs" dxfId="1043" priority="788" operator="equal">
      <formula>"CMS"</formula>
    </cfRule>
  </conditionalFormatting>
  <conditionalFormatting sqref="BM205:BN205">
    <cfRule type="cellIs" dxfId="1042" priority="785" operator="equal">
      <formula>"PMS"</formula>
    </cfRule>
    <cfRule type="cellIs" dxfId="1041" priority="786" operator="equal">
      <formula>"CMS"</formula>
    </cfRule>
  </conditionalFormatting>
  <conditionalFormatting sqref="BN206:BN227">
    <cfRule type="cellIs" dxfId="1040" priority="783" operator="equal">
      <formula>"PMS"</formula>
    </cfRule>
    <cfRule type="cellIs" dxfId="1039" priority="784" operator="equal">
      <formula>"CMS"</formula>
    </cfRule>
  </conditionalFormatting>
  <conditionalFormatting sqref="BQ205">
    <cfRule type="cellIs" dxfId="1038" priority="781" operator="equal">
      <formula>"PMS"</formula>
    </cfRule>
    <cfRule type="cellIs" dxfId="1037" priority="782" operator="equal">
      <formula>"CMS"</formula>
    </cfRule>
  </conditionalFormatting>
  <conditionalFormatting sqref="BY205">
    <cfRule type="cellIs" dxfId="1036" priority="779" operator="equal">
      <formula>"PMS"</formula>
    </cfRule>
    <cfRule type="cellIs" dxfId="1035" priority="780" operator="equal">
      <formula>"CMS"</formula>
    </cfRule>
  </conditionalFormatting>
  <conditionalFormatting sqref="BU205">
    <cfRule type="cellIs" dxfId="1034" priority="777" operator="equal">
      <formula>"PMS"</formula>
    </cfRule>
    <cfRule type="cellIs" dxfId="1033" priority="778" operator="equal">
      <formula>"CMS"</formula>
    </cfRule>
  </conditionalFormatting>
  <conditionalFormatting sqref="BU206">
    <cfRule type="cellIs" dxfId="1032" priority="775" operator="equal">
      <formula>"PMS"</formula>
    </cfRule>
    <cfRule type="cellIs" dxfId="1031" priority="776" operator="equal">
      <formula>"CMS"</formula>
    </cfRule>
  </conditionalFormatting>
  <conditionalFormatting sqref="BU207">
    <cfRule type="cellIs" dxfId="1030" priority="773" operator="equal">
      <formula>"PMS"</formula>
    </cfRule>
    <cfRule type="cellIs" dxfId="1029" priority="774" operator="equal">
      <formula>"CMS"</formula>
    </cfRule>
  </conditionalFormatting>
  <conditionalFormatting sqref="BU208">
    <cfRule type="cellIs" dxfId="1028" priority="771" operator="equal">
      <formula>"PMS"</formula>
    </cfRule>
    <cfRule type="cellIs" dxfId="1027" priority="772" operator="equal">
      <formula>"CMS"</formula>
    </cfRule>
  </conditionalFormatting>
  <conditionalFormatting sqref="BU209">
    <cfRule type="cellIs" dxfId="1026" priority="769" operator="equal">
      <formula>"PMS"</formula>
    </cfRule>
    <cfRule type="cellIs" dxfId="1025" priority="770" operator="equal">
      <formula>"CMS"</formula>
    </cfRule>
  </conditionalFormatting>
  <conditionalFormatting sqref="BU210">
    <cfRule type="cellIs" dxfId="1024" priority="767" operator="equal">
      <formula>"PMS"</formula>
    </cfRule>
    <cfRule type="cellIs" dxfId="1023" priority="768" operator="equal">
      <formula>"CMS"</formula>
    </cfRule>
  </conditionalFormatting>
  <conditionalFormatting sqref="BU211">
    <cfRule type="cellIs" dxfId="1022" priority="765" operator="equal">
      <formula>"PMS"</formula>
    </cfRule>
    <cfRule type="cellIs" dxfId="1021" priority="766" operator="equal">
      <formula>"CMS"</formula>
    </cfRule>
  </conditionalFormatting>
  <conditionalFormatting sqref="E230:BJ253">
    <cfRule type="cellIs" dxfId="1020" priority="763" operator="equal">
      <formula>"PMS"</formula>
    </cfRule>
    <cfRule type="cellIs" dxfId="1019" priority="764" operator="equal">
      <formula>"CMS"</formula>
    </cfRule>
  </conditionalFormatting>
  <conditionalFormatting sqref="BR230:BT253 BV230:BX253 BZ230:BZ253 BK231:BM253 BK230:BL230 BO230:BP253">
    <cfRule type="cellIs" dxfId="1018" priority="761" operator="equal">
      <formula>"PMS"</formula>
    </cfRule>
    <cfRule type="cellIs" dxfId="1017" priority="762" operator="equal">
      <formula>"CMS"</formula>
    </cfRule>
  </conditionalFormatting>
  <conditionalFormatting sqref="CA230:CB253">
    <cfRule type="cellIs" dxfId="1016" priority="759" operator="equal">
      <formula>"PMS"</formula>
    </cfRule>
    <cfRule type="cellIs" dxfId="1015" priority="760" operator="equal">
      <formula>"CMS"</formula>
    </cfRule>
  </conditionalFormatting>
  <conditionalFormatting sqref="BN253">
    <cfRule type="cellIs" dxfId="1014" priority="757" operator="equal">
      <formula>"PMS"</formula>
    </cfRule>
    <cfRule type="cellIs" dxfId="1013" priority="758" operator="equal">
      <formula>"CMS"</formula>
    </cfRule>
  </conditionalFormatting>
  <conditionalFormatting sqref="BQ231:BQ253">
    <cfRule type="cellIs" dxfId="1012" priority="755" operator="equal">
      <formula>"PMS"</formula>
    </cfRule>
    <cfRule type="cellIs" dxfId="1011" priority="756" operator="equal">
      <formula>"CMS"</formula>
    </cfRule>
  </conditionalFormatting>
  <conditionalFormatting sqref="BU237:BU253">
    <cfRule type="cellIs" dxfId="1010" priority="753" operator="equal">
      <formula>"PMS"</formula>
    </cfRule>
    <cfRule type="cellIs" dxfId="1009" priority="754" operator="equal">
      <formula>"CMS"</formula>
    </cfRule>
  </conditionalFormatting>
  <conditionalFormatting sqref="BY231:BY253">
    <cfRule type="cellIs" dxfId="1008" priority="751" operator="equal">
      <formula>"PMS"</formula>
    </cfRule>
    <cfRule type="cellIs" dxfId="1007" priority="752" operator="equal">
      <formula>"CMS"</formula>
    </cfRule>
  </conditionalFormatting>
  <conditionalFormatting sqref="BM230:BN230">
    <cfRule type="cellIs" dxfId="1006" priority="749" operator="equal">
      <formula>"PMS"</formula>
    </cfRule>
    <cfRule type="cellIs" dxfId="1005" priority="750" operator="equal">
      <formula>"CMS"</formula>
    </cfRule>
  </conditionalFormatting>
  <conditionalFormatting sqref="BN231:BN252">
    <cfRule type="cellIs" dxfId="1004" priority="747" operator="equal">
      <formula>"PMS"</formula>
    </cfRule>
    <cfRule type="cellIs" dxfId="1003" priority="748" operator="equal">
      <formula>"CMS"</formula>
    </cfRule>
  </conditionalFormatting>
  <conditionalFormatting sqref="BQ230">
    <cfRule type="cellIs" dxfId="1002" priority="745" operator="equal">
      <formula>"PMS"</formula>
    </cfRule>
    <cfRule type="cellIs" dxfId="1001" priority="746" operator="equal">
      <formula>"CMS"</formula>
    </cfRule>
  </conditionalFormatting>
  <conditionalFormatting sqref="BY230">
    <cfRule type="cellIs" dxfId="1000" priority="743" operator="equal">
      <formula>"PMS"</formula>
    </cfRule>
    <cfRule type="cellIs" dxfId="999" priority="744" operator="equal">
      <formula>"CMS"</formula>
    </cfRule>
  </conditionalFormatting>
  <conditionalFormatting sqref="BU230">
    <cfRule type="cellIs" dxfId="998" priority="741" operator="equal">
      <formula>"PMS"</formula>
    </cfRule>
    <cfRule type="cellIs" dxfId="997" priority="742" operator="equal">
      <formula>"CMS"</formula>
    </cfRule>
  </conditionalFormatting>
  <conditionalFormatting sqref="BU231">
    <cfRule type="cellIs" dxfId="996" priority="739" operator="equal">
      <formula>"PMS"</formula>
    </cfRule>
    <cfRule type="cellIs" dxfId="995" priority="740" operator="equal">
      <formula>"CMS"</formula>
    </cfRule>
  </conditionalFormatting>
  <conditionalFormatting sqref="BU232">
    <cfRule type="cellIs" dxfId="994" priority="737" operator="equal">
      <formula>"PMS"</formula>
    </cfRule>
    <cfRule type="cellIs" dxfId="993" priority="738" operator="equal">
      <formula>"CMS"</formula>
    </cfRule>
  </conditionalFormatting>
  <conditionalFormatting sqref="BU233">
    <cfRule type="cellIs" dxfId="992" priority="735" operator="equal">
      <formula>"PMS"</formula>
    </cfRule>
    <cfRule type="cellIs" dxfId="991" priority="736" operator="equal">
      <formula>"CMS"</formula>
    </cfRule>
  </conditionalFormatting>
  <conditionalFormatting sqref="BU234">
    <cfRule type="cellIs" dxfId="990" priority="733" operator="equal">
      <formula>"PMS"</formula>
    </cfRule>
    <cfRule type="cellIs" dxfId="989" priority="734" operator="equal">
      <formula>"CMS"</formula>
    </cfRule>
  </conditionalFormatting>
  <conditionalFormatting sqref="BU235">
    <cfRule type="cellIs" dxfId="988" priority="731" operator="equal">
      <formula>"PMS"</formula>
    </cfRule>
    <cfRule type="cellIs" dxfId="987" priority="732" operator="equal">
      <formula>"CMS"</formula>
    </cfRule>
  </conditionalFormatting>
  <conditionalFormatting sqref="BU236">
    <cfRule type="cellIs" dxfId="986" priority="729" operator="equal">
      <formula>"PMS"</formula>
    </cfRule>
    <cfRule type="cellIs" dxfId="985" priority="730" operator="equal">
      <formula>"CMS"</formula>
    </cfRule>
  </conditionalFormatting>
  <conditionalFormatting sqref="E255:BJ278">
    <cfRule type="cellIs" dxfId="984" priority="727" operator="equal">
      <formula>"PMS"</formula>
    </cfRule>
    <cfRule type="cellIs" dxfId="983" priority="728" operator="equal">
      <formula>"CMS"</formula>
    </cfRule>
  </conditionalFormatting>
  <conditionalFormatting sqref="BR255:BT278 BV255:BX278 BZ255:BZ278 BK256:BM278 BK255:BL255 BO255:BP278">
    <cfRule type="cellIs" dxfId="982" priority="725" operator="equal">
      <formula>"PMS"</formula>
    </cfRule>
    <cfRule type="cellIs" dxfId="981" priority="726" operator="equal">
      <formula>"CMS"</formula>
    </cfRule>
  </conditionalFormatting>
  <conditionalFormatting sqref="CA255:CB278">
    <cfRule type="cellIs" dxfId="980" priority="723" operator="equal">
      <formula>"PMS"</formula>
    </cfRule>
    <cfRule type="cellIs" dxfId="979" priority="724" operator="equal">
      <formula>"CMS"</formula>
    </cfRule>
  </conditionalFormatting>
  <conditionalFormatting sqref="BN278">
    <cfRule type="cellIs" dxfId="978" priority="721" operator="equal">
      <formula>"PMS"</formula>
    </cfRule>
    <cfRule type="cellIs" dxfId="977" priority="722" operator="equal">
      <formula>"CMS"</formula>
    </cfRule>
  </conditionalFormatting>
  <conditionalFormatting sqref="BQ256:BQ278">
    <cfRule type="cellIs" dxfId="976" priority="719" operator="equal">
      <formula>"PMS"</formula>
    </cfRule>
    <cfRule type="cellIs" dxfId="975" priority="720" operator="equal">
      <formula>"CMS"</formula>
    </cfRule>
  </conditionalFormatting>
  <conditionalFormatting sqref="BU262:BU278">
    <cfRule type="cellIs" dxfId="974" priority="717" operator="equal">
      <formula>"PMS"</formula>
    </cfRule>
    <cfRule type="cellIs" dxfId="973" priority="718" operator="equal">
      <formula>"CMS"</formula>
    </cfRule>
  </conditionalFormatting>
  <conditionalFormatting sqref="BY256:BY278">
    <cfRule type="cellIs" dxfId="972" priority="715" operator="equal">
      <formula>"PMS"</formula>
    </cfRule>
    <cfRule type="cellIs" dxfId="971" priority="716" operator="equal">
      <formula>"CMS"</formula>
    </cfRule>
  </conditionalFormatting>
  <conditionalFormatting sqref="BM255:BN255">
    <cfRule type="cellIs" dxfId="970" priority="713" operator="equal">
      <formula>"PMS"</formula>
    </cfRule>
    <cfRule type="cellIs" dxfId="969" priority="714" operator="equal">
      <formula>"CMS"</formula>
    </cfRule>
  </conditionalFormatting>
  <conditionalFormatting sqref="BN256:BN277">
    <cfRule type="cellIs" dxfId="968" priority="711" operator="equal">
      <formula>"PMS"</formula>
    </cfRule>
    <cfRule type="cellIs" dxfId="967" priority="712" operator="equal">
      <formula>"CMS"</formula>
    </cfRule>
  </conditionalFormatting>
  <conditionalFormatting sqref="BQ255">
    <cfRule type="cellIs" dxfId="966" priority="709" operator="equal">
      <formula>"PMS"</formula>
    </cfRule>
    <cfRule type="cellIs" dxfId="965" priority="710" operator="equal">
      <formula>"CMS"</formula>
    </cfRule>
  </conditionalFormatting>
  <conditionalFormatting sqref="BY255">
    <cfRule type="cellIs" dxfId="964" priority="707" operator="equal">
      <formula>"PMS"</formula>
    </cfRule>
    <cfRule type="cellIs" dxfId="963" priority="708" operator="equal">
      <formula>"CMS"</formula>
    </cfRule>
  </conditionalFormatting>
  <conditionalFormatting sqref="BU255">
    <cfRule type="cellIs" dxfId="962" priority="705" operator="equal">
      <formula>"PMS"</formula>
    </cfRule>
    <cfRule type="cellIs" dxfId="961" priority="706" operator="equal">
      <formula>"CMS"</formula>
    </cfRule>
  </conditionalFormatting>
  <conditionalFormatting sqref="BU256">
    <cfRule type="cellIs" dxfId="960" priority="703" operator="equal">
      <formula>"PMS"</formula>
    </cfRule>
    <cfRule type="cellIs" dxfId="959" priority="704" operator="equal">
      <formula>"CMS"</formula>
    </cfRule>
  </conditionalFormatting>
  <conditionalFormatting sqref="BU257">
    <cfRule type="cellIs" dxfId="958" priority="701" operator="equal">
      <formula>"PMS"</formula>
    </cfRule>
    <cfRule type="cellIs" dxfId="957" priority="702" operator="equal">
      <formula>"CMS"</formula>
    </cfRule>
  </conditionalFormatting>
  <conditionalFormatting sqref="BU258">
    <cfRule type="cellIs" dxfId="956" priority="699" operator="equal">
      <formula>"PMS"</formula>
    </cfRule>
    <cfRule type="cellIs" dxfId="955" priority="700" operator="equal">
      <formula>"CMS"</formula>
    </cfRule>
  </conditionalFormatting>
  <conditionalFormatting sqref="BU259">
    <cfRule type="cellIs" dxfId="954" priority="697" operator="equal">
      <formula>"PMS"</formula>
    </cfRule>
    <cfRule type="cellIs" dxfId="953" priority="698" operator="equal">
      <formula>"CMS"</formula>
    </cfRule>
  </conditionalFormatting>
  <conditionalFormatting sqref="BU260">
    <cfRule type="cellIs" dxfId="952" priority="695" operator="equal">
      <formula>"PMS"</formula>
    </cfRule>
    <cfRule type="cellIs" dxfId="951" priority="696" operator="equal">
      <formula>"CMS"</formula>
    </cfRule>
  </conditionalFormatting>
  <conditionalFormatting sqref="BU261">
    <cfRule type="cellIs" dxfId="950" priority="693" operator="equal">
      <formula>"PMS"</formula>
    </cfRule>
    <cfRule type="cellIs" dxfId="949" priority="694" operator="equal">
      <formula>"CMS"</formula>
    </cfRule>
  </conditionalFormatting>
  <conditionalFormatting sqref="E280:BJ303">
    <cfRule type="cellIs" dxfId="948" priority="691" operator="equal">
      <formula>"PMS"</formula>
    </cfRule>
    <cfRule type="cellIs" dxfId="947" priority="692" operator="equal">
      <formula>"CMS"</formula>
    </cfRule>
  </conditionalFormatting>
  <conditionalFormatting sqref="BR280:BT303 BV280:BX303 BZ280:BZ303 BK281:BM303 BK280:BL280 BO280:BP303">
    <cfRule type="cellIs" dxfId="946" priority="689" operator="equal">
      <formula>"PMS"</formula>
    </cfRule>
    <cfRule type="cellIs" dxfId="945" priority="690" operator="equal">
      <formula>"CMS"</formula>
    </cfRule>
  </conditionalFormatting>
  <conditionalFormatting sqref="CA280:CB303">
    <cfRule type="cellIs" dxfId="944" priority="687" operator="equal">
      <formula>"PMS"</formula>
    </cfRule>
    <cfRule type="cellIs" dxfId="943" priority="688" operator="equal">
      <formula>"CMS"</formula>
    </cfRule>
  </conditionalFormatting>
  <conditionalFormatting sqref="BN303">
    <cfRule type="cellIs" dxfId="942" priority="685" operator="equal">
      <formula>"PMS"</formula>
    </cfRule>
    <cfRule type="cellIs" dxfId="941" priority="686" operator="equal">
      <formula>"CMS"</formula>
    </cfRule>
  </conditionalFormatting>
  <conditionalFormatting sqref="BQ281:BQ303">
    <cfRule type="cellIs" dxfId="940" priority="683" operator="equal">
      <formula>"PMS"</formula>
    </cfRule>
    <cfRule type="cellIs" dxfId="939" priority="684" operator="equal">
      <formula>"CMS"</formula>
    </cfRule>
  </conditionalFormatting>
  <conditionalFormatting sqref="BU287:BU303">
    <cfRule type="cellIs" dxfId="938" priority="681" operator="equal">
      <formula>"PMS"</formula>
    </cfRule>
    <cfRule type="cellIs" dxfId="937" priority="682" operator="equal">
      <formula>"CMS"</formula>
    </cfRule>
  </conditionalFormatting>
  <conditionalFormatting sqref="BY281:BY303">
    <cfRule type="cellIs" dxfId="936" priority="679" operator="equal">
      <formula>"PMS"</formula>
    </cfRule>
    <cfRule type="cellIs" dxfId="935" priority="680" operator="equal">
      <formula>"CMS"</formula>
    </cfRule>
  </conditionalFormatting>
  <conditionalFormatting sqref="BM280:BN280">
    <cfRule type="cellIs" dxfId="934" priority="677" operator="equal">
      <formula>"PMS"</formula>
    </cfRule>
    <cfRule type="cellIs" dxfId="933" priority="678" operator="equal">
      <formula>"CMS"</formula>
    </cfRule>
  </conditionalFormatting>
  <conditionalFormatting sqref="BN281:BN302">
    <cfRule type="cellIs" dxfId="932" priority="675" operator="equal">
      <formula>"PMS"</formula>
    </cfRule>
    <cfRule type="cellIs" dxfId="931" priority="676" operator="equal">
      <formula>"CMS"</formula>
    </cfRule>
  </conditionalFormatting>
  <conditionalFormatting sqref="BQ280">
    <cfRule type="cellIs" dxfId="930" priority="673" operator="equal">
      <formula>"PMS"</formula>
    </cfRule>
    <cfRule type="cellIs" dxfId="929" priority="674" operator="equal">
      <formula>"CMS"</formula>
    </cfRule>
  </conditionalFormatting>
  <conditionalFormatting sqref="BY280">
    <cfRule type="cellIs" dxfId="928" priority="671" operator="equal">
      <formula>"PMS"</formula>
    </cfRule>
    <cfRule type="cellIs" dxfId="927" priority="672" operator="equal">
      <formula>"CMS"</formula>
    </cfRule>
  </conditionalFormatting>
  <conditionalFormatting sqref="BU280">
    <cfRule type="cellIs" dxfId="926" priority="669" operator="equal">
      <formula>"PMS"</formula>
    </cfRule>
    <cfRule type="cellIs" dxfId="925" priority="670" operator="equal">
      <formula>"CMS"</formula>
    </cfRule>
  </conditionalFormatting>
  <conditionalFormatting sqref="BU281">
    <cfRule type="cellIs" dxfId="924" priority="667" operator="equal">
      <formula>"PMS"</formula>
    </cfRule>
    <cfRule type="cellIs" dxfId="923" priority="668" operator="equal">
      <formula>"CMS"</formula>
    </cfRule>
  </conditionalFormatting>
  <conditionalFormatting sqref="BU282">
    <cfRule type="cellIs" dxfId="922" priority="665" operator="equal">
      <formula>"PMS"</formula>
    </cfRule>
    <cfRule type="cellIs" dxfId="921" priority="666" operator="equal">
      <formula>"CMS"</formula>
    </cfRule>
  </conditionalFormatting>
  <conditionalFormatting sqref="BU283">
    <cfRule type="cellIs" dxfId="920" priority="663" operator="equal">
      <formula>"PMS"</formula>
    </cfRule>
    <cfRule type="cellIs" dxfId="919" priority="664" operator="equal">
      <formula>"CMS"</formula>
    </cfRule>
  </conditionalFormatting>
  <conditionalFormatting sqref="BU284">
    <cfRule type="cellIs" dxfId="918" priority="661" operator="equal">
      <formula>"PMS"</formula>
    </cfRule>
    <cfRule type="cellIs" dxfId="917" priority="662" operator="equal">
      <formula>"CMS"</formula>
    </cfRule>
  </conditionalFormatting>
  <conditionalFormatting sqref="BU285">
    <cfRule type="cellIs" dxfId="916" priority="659" operator="equal">
      <formula>"PMS"</formula>
    </cfRule>
    <cfRule type="cellIs" dxfId="915" priority="660" operator="equal">
      <formula>"CMS"</formula>
    </cfRule>
  </conditionalFormatting>
  <conditionalFormatting sqref="BU286">
    <cfRule type="cellIs" dxfId="914" priority="657" operator="equal">
      <formula>"PMS"</formula>
    </cfRule>
    <cfRule type="cellIs" dxfId="913" priority="658" operator="equal">
      <formula>"CMS"</formula>
    </cfRule>
  </conditionalFormatting>
  <conditionalFormatting sqref="E305:BJ328">
    <cfRule type="cellIs" dxfId="912" priority="655" operator="equal">
      <formula>"PMS"</formula>
    </cfRule>
    <cfRule type="cellIs" dxfId="911" priority="656" operator="equal">
      <formula>"CMS"</formula>
    </cfRule>
  </conditionalFormatting>
  <conditionalFormatting sqref="BR305:BT328 BV305:BX328 BZ305:BZ328 BK306:BM328 BK305:BL305 BO305:BP328">
    <cfRule type="cellIs" dxfId="910" priority="653" operator="equal">
      <formula>"PMS"</formula>
    </cfRule>
    <cfRule type="cellIs" dxfId="909" priority="654" operator="equal">
      <formula>"CMS"</formula>
    </cfRule>
  </conditionalFormatting>
  <conditionalFormatting sqref="CA305:CB328">
    <cfRule type="cellIs" dxfId="908" priority="651" operator="equal">
      <formula>"PMS"</formula>
    </cfRule>
    <cfRule type="cellIs" dxfId="907" priority="652" operator="equal">
      <formula>"CMS"</formula>
    </cfRule>
  </conditionalFormatting>
  <conditionalFormatting sqref="BN328">
    <cfRule type="cellIs" dxfId="906" priority="649" operator="equal">
      <formula>"PMS"</formula>
    </cfRule>
    <cfRule type="cellIs" dxfId="905" priority="650" operator="equal">
      <formula>"CMS"</formula>
    </cfRule>
  </conditionalFormatting>
  <conditionalFormatting sqref="BQ306:BQ328">
    <cfRule type="cellIs" dxfId="904" priority="647" operator="equal">
      <formula>"PMS"</formula>
    </cfRule>
    <cfRule type="cellIs" dxfId="903" priority="648" operator="equal">
      <formula>"CMS"</formula>
    </cfRule>
  </conditionalFormatting>
  <conditionalFormatting sqref="BU312:BU328">
    <cfRule type="cellIs" dxfId="902" priority="645" operator="equal">
      <formula>"PMS"</formula>
    </cfRule>
    <cfRule type="cellIs" dxfId="901" priority="646" operator="equal">
      <formula>"CMS"</formula>
    </cfRule>
  </conditionalFormatting>
  <conditionalFormatting sqref="BY306:BY328">
    <cfRule type="cellIs" dxfId="900" priority="643" operator="equal">
      <formula>"PMS"</formula>
    </cfRule>
    <cfRule type="cellIs" dxfId="899" priority="644" operator="equal">
      <formula>"CMS"</formula>
    </cfRule>
  </conditionalFormatting>
  <conditionalFormatting sqref="BM305:BN305">
    <cfRule type="cellIs" dxfId="898" priority="641" operator="equal">
      <formula>"PMS"</formula>
    </cfRule>
    <cfRule type="cellIs" dxfId="897" priority="642" operator="equal">
      <formula>"CMS"</formula>
    </cfRule>
  </conditionalFormatting>
  <conditionalFormatting sqref="BN306:BN327">
    <cfRule type="cellIs" dxfId="896" priority="639" operator="equal">
      <formula>"PMS"</formula>
    </cfRule>
    <cfRule type="cellIs" dxfId="895" priority="640" operator="equal">
      <formula>"CMS"</formula>
    </cfRule>
  </conditionalFormatting>
  <conditionalFormatting sqref="BQ305">
    <cfRule type="cellIs" dxfId="894" priority="637" operator="equal">
      <formula>"PMS"</formula>
    </cfRule>
    <cfRule type="cellIs" dxfId="893" priority="638" operator="equal">
      <formula>"CMS"</formula>
    </cfRule>
  </conditionalFormatting>
  <conditionalFormatting sqref="BY305">
    <cfRule type="cellIs" dxfId="892" priority="635" operator="equal">
      <formula>"PMS"</formula>
    </cfRule>
    <cfRule type="cellIs" dxfId="891" priority="636" operator="equal">
      <formula>"CMS"</formula>
    </cfRule>
  </conditionalFormatting>
  <conditionalFormatting sqref="BU305">
    <cfRule type="cellIs" dxfId="890" priority="633" operator="equal">
      <formula>"PMS"</formula>
    </cfRule>
    <cfRule type="cellIs" dxfId="889" priority="634" operator="equal">
      <formula>"CMS"</formula>
    </cfRule>
  </conditionalFormatting>
  <conditionalFormatting sqref="BU306">
    <cfRule type="cellIs" dxfId="888" priority="631" operator="equal">
      <formula>"PMS"</formula>
    </cfRule>
    <cfRule type="cellIs" dxfId="887" priority="632" operator="equal">
      <formula>"CMS"</formula>
    </cfRule>
  </conditionalFormatting>
  <conditionalFormatting sqref="BU307">
    <cfRule type="cellIs" dxfId="886" priority="629" operator="equal">
      <formula>"PMS"</formula>
    </cfRule>
    <cfRule type="cellIs" dxfId="885" priority="630" operator="equal">
      <formula>"CMS"</formula>
    </cfRule>
  </conditionalFormatting>
  <conditionalFormatting sqref="BU308">
    <cfRule type="cellIs" dxfId="884" priority="627" operator="equal">
      <formula>"PMS"</formula>
    </cfRule>
    <cfRule type="cellIs" dxfId="883" priority="628" operator="equal">
      <formula>"CMS"</formula>
    </cfRule>
  </conditionalFormatting>
  <conditionalFormatting sqref="BU309">
    <cfRule type="cellIs" dxfId="882" priority="625" operator="equal">
      <formula>"PMS"</formula>
    </cfRule>
    <cfRule type="cellIs" dxfId="881" priority="626" operator="equal">
      <formula>"CMS"</formula>
    </cfRule>
  </conditionalFormatting>
  <conditionalFormatting sqref="BU310">
    <cfRule type="cellIs" dxfId="880" priority="623" operator="equal">
      <formula>"PMS"</formula>
    </cfRule>
    <cfRule type="cellIs" dxfId="879" priority="624" operator="equal">
      <formula>"CMS"</formula>
    </cfRule>
  </conditionalFormatting>
  <conditionalFormatting sqref="BU311">
    <cfRule type="cellIs" dxfId="878" priority="621" operator="equal">
      <formula>"PMS"</formula>
    </cfRule>
    <cfRule type="cellIs" dxfId="877" priority="622" operator="equal">
      <formula>"CMS"</formula>
    </cfRule>
  </conditionalFormatting>
  <conditionalFormatting sqref="E330:BJ353">
    <cfRule type="cellIs" dxfId="876" priority="619" operator="equal">
      <formula>"PMS"</formula>
    </cfRule>
    <cfRule type="cellIs" dxfId="875" priority="620" operator="equal">
      <formula>"CMS"</formula>
    </cfRule>
  </conditionalFormatting>
  <conditionalFormatting sqref="BR330:BT353 BV330:BX353 BZ330:BZ353 BK331:BM353 BK330:BL330 BO330:BP353">
    <cfRule type="cellIs" dxfId="874" priority="617" operator="equal">
      <formula>"PMS"</formula>
    </cfRule>
    <cfRule type="cellIs" dxfId="873" priority="618" operator="equal">
      <formula>"CMS"</formula>
    </cfRule>
  </conditionalFormatting>
  <conditionalFormatting sqref="CA330:CB353">
    <cfRule type="cellIs" dxfId="872" priority="615" operator="equal">
      <formula>"PMS"</formula>
    </cfRule>
    <cfRule type="cellIs" dxfId="871" priority="616" operator="equal">
      <formula>"CMS"</formula>
    </cfRule>
  </conditionalFormatting>
  <conditionalFormatting sqref="BN353">
    <cfRule type="cellIs" dxfId="870" priority="613" operator="equal">
      <formula>"PMS"</formula>
    </cfRule>
    <cfRule type="cellIs" dxfId="869" priority="614" operator="equal">
      <formula>"CMS"</formula>
    </cfRule>
  </conditionalFormatting>
  <conditionalFormatting sqref="BQ331:BQ353">
    <cfRule type="cellIs" dxfId="868" priority="611" operator="equal">
      <formula>"PMS"</formula>
    </cfRule>
    <cfRule type="cellIs" dxfId="867" priority="612" operator="equal">
      <formula>"CMS"</formula>
    </cfRule>
  </conditionalFormatting>
  <conditionalFormatting sqref="BU337:BU353">
    <cfRule type="cellIs" dxfId="866" priority="609" operator="equal">
      <formula>"PMS"</formula>
    </cfRule>
    <cfRule type="cellIs" dxfId="865" priority="610" operator="equal">
      <formula>"CMS"</formula>
    </cfRule>
  </conditionalFormatting>
  <conditionalFormatting sqref="BY331:BY353">
    <cfRule type="cellIs" dxfId="864" priority="607" operator="equal">
      <formula>"PMS"</formula>
    </cfRule>
    <cfRule type="cellIs" dxfId="863" priority="608" operator="equal">
      <formula>"CMS"</formula>
    </cfRule>
  </conditionalFormatting>
  <conditionalFormatting sqref="BM330:BN330">
    <cfRule type="cellIs" dxfId="862" priority="605" operator="equal">
      <formula>"PMS"</formula>
    </cfRule>
    <cfRule type="cellIs" dxfId="861" priority="606" operator="equal">
      <formula>"CMS"</formula>
    </cfRule>
  </conditionalFormatting>
  <conditionalFormatting sqref="BN331:BN352">
    <cfRule type="cellIs" dxfId="860" priority="603" operator="equal">
      <formula>"PMS"</formula>
    </cfRule>
    <cfRule type="cellIs" dxfId="859" priority="604" operator="equal">
      <formula>"CMS"</formula>
    </cfRule>
  </conditionalFormatting>
  <conditionalFormatting sqref="BQ330">
    <cfRule type="cellIs" dxfId="858" priority="601" operator="equal">
      <formula>"PMS"</formula>
    </cfRule>
    <cfRule type="cellIs" dxfId="857" priority="602" operator="equal">
      <formula>"CMS"</formula>
    </cfRule>
  </conditionalFormatting>
  <conditionalFormatting sqref="BY330">
    <cfRule type="cellIs" dxfId="856" priority="599" operator="equal">
      <formula>"PMS"</formula>
    </cfRule>
    <cfRule type="cellIs" dxfId="855" priority="600" operator="equal">
      <formula>"CMS"</formula>
    </cfRule>
  </conditionalFormatting>
  <conditionalFormatting sqref="BU330">
    <cfRule type="cellIs" dxfId="854" priority="597" operator="equal">
      <formula>"PMS"</formula>
    </cfRule>
    <cfRule type="cellIs" dxfId="853" priority="598" operator="equal">
      <formula>"CMS"</formula>
    </cfRule>
  </conditionalFormatting>
  <conditionalFormatting sqref="BU331">
    <cfRule type="cellIs" dxfId="852" priority="595" operator="equal">
      <formula>"PMS"</formula>
    </cfRule>
    <cfRule type="cellIs" dxfId="851" priority="596" operator="equal">
      <formula>"CMS"</formula>
    </cfRule>
  </conditionalFormatting>
  <conditionalFormatting sqref="BU332">
    <cfRule type="cellIs" dxfId="850" priority="593" operator="equal">
      <formula>"PMS"</formula>
    </cfRule>
    <cfRule type="cellIs" dxfId="849" priority="594" operator="equal">
      <formula>"CMS"</formula>
    </cfRule>
  </conditionalFormatting>
  <conditionalFormatting sqref="BU333">
    <cfRule type="cellIs" dxfId="848" priority="591" operator="equal">
      <formula>"PMS"</formula>
    </cfRule>
    <cfRule type="cellIs" dxfId="847" priority="592" operator="equal">
      <formula>"CMS"</formula>
    </cfRule>
  </conditionalFormatting>
  <conditionalFormatting sqref="BU334">
    <cfRule type="cellIs" dxfId="846" priority="589" operator="equal">
      <formula>"PMS"</formula>
    </cfRule>
    <cfRule type="cellIs" dxfId="845" priority="590" operator="equal">
      <formula>"CMS"</formula>
    </cfRule>
  </conditionalFormatting>
  <conditionalFormatting sqref="BU335">
    <cfRule type="cellIs" dxfId="844" priority="587" operator="equal">
      <formula>"PMS"</formula>
    </cfRule>
    <cfRule type="cellIs" dxfId="843" priority="588" operator="equal">
      <formula>"CMS"</formula>
    </cfRule>
  </conditionalFormatting>
  <conditionalFormatting sqref="BU336">
    <cfRule type="cellIs" dxfId="842" priority="585" operator="equal">
      <formula>"PMS"</formula>
    </cfRule>
    <cfRule type="cellIs" dxfId="841" priority="586" operator="equal">
      <formula>"CMS"</formula>
    </cfRule>
  </conditionalFormatting>
  <conditionalFormatting sqref="E355:BJ378">
    <cfRule type="cellIs" dxfId="840" priority="583" operator="equal">
      <formula>"PMS"</formula>
    </cfRule>
    <cfRule type="cellIs" dxfId="839" priority="584" operator="equal">
      <formula>"CMS"</formula>
    </cfRule>
  </conditionalFormatting>
  <conditionalFormatting sqref="BR355:BT378 BV355:BX378 BZ355:BZ378 BK356:BM378 BK355:BL355 BO355:BP378">
    <cfRule type="cellIs" dxfId="838" priority="581" operator="equal">
      <formula>"PMS"</formula>
    </cfRule>
    <cfRule type="cellIs" dxfId="837" priority="582" operator="equal">
      <formula>"CMS"</formula>
    </cfRule>
  </conditionalFormatting>
  <conditionalFormatting sqref="CA355:CB378">
    <cfRule type="cellIs" dxfId="836" priority="579" operator="equal">
      <formula>"PMS"</formula>
    </cfRule>
    <cfRule type="cellIs" dxfId="835" priority="580" operator="equal">
      <formula>"CMS"</formula>
    </cfRule>
  </conditionalFormatting>
  <conditionalFormatting sqref="BN378">
    <cfRule type="cellIs" dxfId="834" priority="577" operator="equal">
      <formula>"PMS"</formula>
    </cfRule>
    <cfRule type="cellIs" dxfId="833" priority="578" operator="equal">
      <formula>"CMS"</formula>
    </cfRule>
  </conditionalFormatting>
  <conditionalFormatting sqref="BQ356:BQ378">
    <cfRule type="cellIs" dxfId="832" priority="575" operator="equal">
      <formula>"PMS"</formula>
    </cfRule>
    <cfRule type="cellIs" dxfId="831" priority="576" operator="equal">
      <formula>"CMS"</formula>
    </cfRule>
  </conditionalFormatting>
  <conditionalFormatting sqref="BU362:BU378">
    <cfRule type="cellIs" dxfId="830" priority="573" operator="equal">
      <formula>"PMS"</formula>
    </cfRule>
    <cfRule type="cellIs" dxfId="829" priority="574" operator="equal">
      <formula>"CMS"</formula>
    </cfRule>
  </conditionalFormatting>
  <conditionalFormatting sqref="BY356:BY378">
    <cfRule type="cellIs" dxfId="828" priority="571" operator="equal">
      <formula>"PMS"</formula>
    </cfRule>
    <cfRule type="cellIs" dxfId="827" priority="572" operator="equal">
      <formula>"CMS"</formula>
    </cfRule>
  </conditionalFormatting>
  <conditionalFormatting sqref="BM355:BN355">
    <cfRule type="cellIs" dxfId="826" priority="569" operator="equal">
      <formula>"PMS"</formula>
    </cfRule>
    <cfRule type="cellIs" dxfId="825" priority="570" operator="equal">
      <formula>"CMS"</formula>
    </cfRule>
  </conditionalFormatting>
  <conditionalFormatting sqref="BN356:BN377">
    <cfRule type="cellIs" dxfId="824" priority="567" operator="equal">
      <formula>"PMS"</formula>
    </cfRule>
    <cfRule type="cellIs" dxfId="823" priority="568" operator="equal">
      <formula>"CMS"</formula>
    </cfRule>
  </conditionalFormatting>
  <conditionalFormatting sqref="BQ355">
    <cfRule type="cellIs" dxfId="822" priority="565" operator="equal">
      <formula>"PMS"</formula>
    </cfRule>
    <cfRule type="cellIs" dxfId="821" priority="566" operator="equal">
      <formula>"CMS"</formula>
    </cfRule>
  </conditionalFormatting>
  <conditionalFormatting sqref="BY355">
    <cfRule type="cellIs" dxfId="820" priority="563" operator="equal">
      <formula>"PMS"</formula>
    </cfRule>
    <cfRule type="cellIs" dxfId="819" priority="564" operator="equal">
      <formula>"CMS"</formula>
    </cfRule>
  </conditionalFormatting>
  <conditionalFormatting sqref="BU355">
    <cfRule type="cellIs" dxfId="818" priority="561" operator="equal">
      <formula>"PMS"</formula>
    </cfRule>
    <cfRule type="cellIs" dxfId="817" priority="562" operator="equal">
      <formula>"CMS"</formula>
    </cfRule>
  </conditionalFormatting>
  <conditionalFormatting sqref="BU356">
    <cfRule type="cellIs" dxfId="816" priority="559" operator="equal">
      <formula>"PMS"</formula>
    </cfRule>
    <cfRule type="cellIs" dxfId="815" priority="560" operator="equal">
      <formula>"CMS"</formula>
    </cfRule>
  </conditionalFormatting>
  <conditionalFormatting sqref="BU357">
    <cfRule type="cellIs" dxfId="814" priority="557" operator="equal">
      <formula>"PMS"</formula>
    </cfRule>
    <cfRule type="cellIs" dxfId="813" priority="558" operator="equal">
      <formula>"CMS"</formula>
    </cfRule>
  </conditionalFormatting>
  <conditionalFormatting sqref="BU358">
    <cfRule type="cellIs" dxfId="812" priority="555" operator="equal">
      <formula>"PMS"</formula>
    </cfRule>
    <cfRule type="cellIs" dxfId="811" priority="556" operator="equal">
      <formula>"CMS"</formula>
    </cfRule>
  </conditionalFormatting>
  <conditionalFormatting sqref="BU359">
    <cfRule type="cellIs" dxfId="810" priority="553" operator="equal">
      <formula>"PMS"</formula>
    </cfRule>
    <cfRule type="cellIs" dxfId="809" priority="554" operator="equal">
      <formula>"CMS"</formula>
    </cfRule>
  </conditionalFormatting>
  <conditionalFormatting sqref="BU360">
    <cfRule type="cellIs" dxfId="808" priority="551" operator="equal">
      <formula>"PMS"</formula>
    </cfRule>
    <cfRule type="cellIs" dxfId="807" priority="552" operator="equal">
      <formula>"CMS"</formula>
    </cfRule>
  </conditionalFormatting>
  <conditionalFormatting sqref="BU361">
    <cfRule type="cellIs" dxfId="806" priority="549" operator="equal">
      <formula>"PMS"</formula>
    </cfRule>
    <cfRule type="cellIs" dxfId="805" priority="550" operator="equal">
      <formula>"CMS"</formula>
    </cfRule>
  </conditionalFormatting>
  <conditionalFormatting sqref="E380:BJ403">
    <cfRule type="cellIs" dxfId="804" priority="547" operator="equal">
      <formula>"PMS"</formula>
    </cfRule>
    <cfRule type="cellIs" dxfId="803" priority="548" operator="equal">
      <formula>"CMS"</formula>
    </cfRule>
  </conditionalFormatting>
  <conditionalFormatting sqref="BR380:BT403 BV380:BX403 BZ380:BZ403 BK381:BM403 BK380:BL380 BO380:BP403">
    <cfRule type="cellIs" dxfId="802" priority="545" operator="equal">
      <formula>"PMS"</formula>
    </cfRule>
    <cfRule type="cellIs" dxfId="801" priority="546" operator="equal">
      <formula>"CMS"</formula>
    </cfRule>
  </conditionalFormatting>
  <conditionalFormatting sqref="CA380:CB403">
    <cfRule type="cellIs" dxfId="800" priority="543" operator="equal">
      <formula>"PMS"</formula>
    </cfRule>
    <cfRule type="cellIs" dxfId="799" priority="544" operator="equal">
      <formula>"CMS"</formula>
    </cfRule>
  </conditionalFormatting>
  <conditionalFormatting sqref="BN403">
    <cfRule type="cellIs" dxfId="798" priority="541" operator="equal">
      <formula>"PMS"</formula>
    </cfRule>
    <cfRule type="cellIs" dxfId="797" priority="542" operator="equal">
      <formula>"CMS"</formula>
    </cfRule>
  </conditionalFormatting>
  <conditionalFormatting sqref="BQ381:BQ403">
    <cfRule type="cellIs" dxfId="796" priority="539" operator="equal">
      <formula>"PMS"</formula>
    </cfRule>
    <cfRule type="cellIs" dxfId="795" priority="540" operator="equal">
      <formula>"CMS"</formula>
    </cfRule>
  </conditionalFormatting>
  <conditionalFormatting sqref="BU387:BU403">
    <cfRule type="cellIs" dxfId="794" priority="537" operator="equal">
      <formula>"PMS"</formula>
    </cfRule>
    <cfRule type="cellIs" dxfId="793" priority="538" operator="equal">
      <formula>"CMS"</formula>
    </cfRule>
  </conditionalFormatting>
  <conditionalFormatting sqref="BY381:BY403">
    <cfRule type="cellIs" dxfId="792" priority="535" operator="equal">
      <formula>"PMS"</formula>
    </cfRule>
    <cfRule type="cellIs" dxfId="791" priority="536" operator="equal">
      <formula>"CMS"</formula>
    </cfRule>
  </conditionalFormatting>
  <conditionalFormatting sqref="BM380:BN380">
    <cfRule type="cellIs" dxfId="790" priority="533" operator="equal">
      <formula>"PMS"</formula>
    </cfRule>
    <cfRule type="cellIs" dxfId="789" priority="534" operator="equal">
      <formula>"CMS"</formula>
    </cfRule>
  </conditionalFormatting>
  <conditionalFormatting sqref="BN381:BN402">
    <cfRule type="cellIs" dxfId="788" priority="531" operator="equal">
      <formula>"PMS"</formula>
    </cfRule>
    <cfRule type="cellIs" dxfId="787" priority="532" operator="equal">
      <formula>"CMS"</formula>
    </cfRule>
  </conditionalFormatting>
  <conditionalFormatting sqref="BQ380">
    <cfRule type="cellIs" dxfId="786" priority="529" operator="equal">
      <formula>"PMS"</formula>
    </cfRule>
    <cfRule type="cellIs" dxfId="785" priority="530" operator="equal">
      <formula>"CMS"</formula>
    </cfRule>
  </conditionalFormatting>
  <conditionalFormatting sqref="BY380">
    <cfRule type="cellIs" dxfId="784" priority="527" operator="equal">
      <formula>"PMS"</formula>
    </cfRule>
    <cfRule type="cellIs" dxfId="783" priority="528" operator="equal">
      <formula>"CMS"</formula>
    </cfRule>
  </conditionalFormatting>
  <conditionalFormatting sqref="BU380">
    <cfRule type="cellIs" dxfId="782" priority="525" operator="equal">
      <formula>"PMS"</formula>
    </cfRule>
    <cfRule type="cellIs" dxfId="781" priority="526" operator="equal">
      <formula>"CMS"</formula>
    </cfRule>
  </conditionalFormatting>
  <conditionalFormatting sqref="BU381">
    <cfRule type="cellIs" dxfId="780" priority="523" operator="equal">
      <formula>"PMS"</formula>
    </cfRule>
    <cfRule type="cellIs" dxfId="779" priority="524" operator="equal">
      <formula>"CMS"</formula>
    </cfRule>
  </conditionalFormatting>
  <conditionalFormatting sqref="BU382">
    <cfRule type="cellIs" dxfId="778" priority="521" operator="equal">
      <formula>"PMS"</formula>
    </cfRule>
    <cfRule type="cellIs" dxfId="777" priority="522" operator="equal">
      <formula>"CMS"</formula>
    </cfRule>
  </conditionalFormatting>
  <conditionalFormatting sqref="BU383">
    <cfRule type="cellIs" dxfId="776" priority="519" operator="equal">
      <formula>"PMS"</formula>
    </cfRule>
    <cfRule type="cellIs" dxfId="775" priority="520" operator="equal">
      <formula>"CMS"</formula>
    </cfRule>
  </conditionalFormatting>
  <conditionalFormatting sqref="BU384">
    <cfRule type="cellIs" dxfId="774" priority="517" operator="equal">
      <formula>"PMS"</formula>
    </cfRule>
    <cfRule type="cellIs" dxfId="773" priority="518" operator="equal">
      <formula>"CMS"</formula>
    </cfRule>
  </conditionalFormatting>
  <conditionalFormatting sqref="BU385">
    <cfRule type="cellIs" dxfId="772" priority="515" operator="equal">
      <formula>"PMS"</formula>
    </cfRule>
    <cfRule type="cellIs" dxfId="771" priority="516" operator="equal">
      <formula>"CMS"</formula>
    </cfRule>
  </conditionalFormatting>
  <conditionalFormatting sqref="BU386">
    <cfRule type="cellIs" dxfId="770" priority="513" operator="equal">
      <formula>"PMS"</formula>
    </cfRule>
    <cfRule type="cellIs" dxfId="769" priority="514" operator="equal">
      <formula>"CMS"</formula>
    </cfRule>
  </conditionalFormatting>
  <conditionalFormatting sqref="E405:BJ428">
    <cfRule type="cellIs" dxfId="768" priority="511" operator="equal">
      <formula>"PMS"</formula>
    </cfRule>
    <cfRule type="cellIs" dxfId="767" priority="512" operator="equal">
      <formula>"CMS"</formula>
    </cfRule>
  </conditionalFormatting>
  <conditionalFormatting sqref="BR405:BT428 BV405:BX428 BZ405:BZ428 BK406:BM428 BK405:BL405 BO405:BP428">
    <cfRule type="cellIs" dxfId="766" priority="509" operator="equal">
      <formula>"PMS"</formula>
    </cfRule>
    <cfRule type="cellIs" dxfId="765" priority="510" operator="equal">
      <formula>"CMS"</formula>
    </cfRule>
  </conditionalFormatting>
  <conditionalFormatting sqref="CA405:CB428">
    <cfRule type="cellIs" dxfId="764" priority="507" operator="equal">
      <formula>"PMS"</formula>
    </cfRule>
    <cfRule type="cellIs" dxfId="763" priority="508" operator="equal">
      <formula>"CMS"</formula>
    </cfRule>
  </conditionalFormatting>
  <conditionalFormatting sqref="BN428">
    <cfRule type="cellIs" dxfId="762" priority="505" operator="equal">
      <formula>"PMS"</formula>
    </cfRule>
    <cfRule type="cellIs" dxfId="761" priority="506" operator="equal">
      <formula>"CMS"</formula>
    </cfRule>
  </conditionalFormatting>
  <conditionalFormatting sqref="BQ406:BQ428">
    <cfRule type="cellIs" dxfId="760" priority="503" operator="equal">
      <formula>"PMS"</formula>
    </cfRule>
    <cfRule type="cellIs" dxfId="759" priority="504" operator="equal">
      <formula>"CMS"</formula>
    </cfRule>
  </conditionalFormatting>
  <conditionalFormatting sqref="BU412:BU428">
    <cfRule type="cellIs" dxfId="758" priority="501" operator="equal">
      <formula>"PMS"</formula>
    </cfRule>
    <cfRule type="cellIs" dxfId="757" priority="502" operator="equal">
      <formula>"CMS"</formula>
    </cfRule>
  </conditionalFormatting>
  <conditionalFormatting sqref="BY406:BY428">
    <cfRule type="cellIs" dxfId="756" priority="499" operator="equal">
      <formula>"PMS"</formula>
    </cfRule>
    <cfRule type="cellIs" dxfId="755" priority="500" operator="equal">
      <formula>"CMS"</formula>
    </cfRule>
  </conditionalFormatting>
  <conditionalFormatting sqref="BM405:BN405">
    <cfRule type="cellIs" dxfId="754" priority="497" operator="equal">
      <formula>"PMS"</formula>
    </cfRule>
    <cfRule type="cellIs" dxfId="753" priority="498" operator="equal">
      <formula>"CMS"</formula>
    </cfRule>
  </conditionalFormatting>
  <conditionalFormatting sqref="BN406:BN427">
    <cfRule type="cellIs" dxfId="752" priority="495" operator="equal">
      <formula>"PMS"</formula>
    </cfRule>
    <cfRule type="cellIs" dxfId="751" priority="496" operator="equal">
      <formula>"CMS"</formula>
    </cfRule>
  </conditionalFormatting>
  <conditionalFormatting sqref="BQ405">
    <cfRule type="cellIs" dxfId="750" priority="493" operator="equal">
      <formula>"PMS"</formula>
    </cfRule>
    <cfRule type="cellIs" dxfId="749" priority="494" operator="equal">
      <formula>"CMS"</formula>
    </cfRule>
  </conditionalFormatting>
  <conditionalFormatting sqref="BY405">
    <cfRule type="cellIs" dxfId="748" priority="491" operator="equal">
      <formula>"PMS"</formula>
    </cfRule>
    <cfRule type="cellIs" dxfId="747" priority="492" operator="equal">
      <formula>"CMS"</formula>
    </cfRule>
  </conditionalFormatting>
  <conditionalFormatting sqref="BU405">
    <cfRule type="cellIs" dxfId="746" priority="489" operator="equal">
      <formula>"PMS"</formula>
    </cfRule>
    <cfRule type="cellIs" dxfId="745" priority="490" operator="equal">
      <formula>"CMS"</formula>
    </cfRule>
  </conditionalFormatting>
  <conditionalFormatting sqref="BU406">
    <cfRule type="cellIs" dxfId="744" priority="487" operator="equal">
      <formula>"PMS"</formula>
    </cfRule>
    <cfRule type="cellIs" dxfId="743" priority="488" operator="equal">
      <formula>"CMS"</formula>
    </cfRule>
  </conditionalFormatting>
  <conditionalFormatting sqref="BU407">
    <cfRule type="cellIs" dxfId="742" priority="485" operator="equal">
      <formula>"PMS"</formula>
    </cfRule>
    <cfRule type="cellIs" dxfId="741" priority="486" operator="equal">
      <formula>"CMS"</formula>
    </cfRule>
  </conditionalFormatting>
  <conditionalFormatting sqref="BU408">
    <cfRule type="cellIs" dxfId="740" priority="483" operator="equal">
      <formula>"PMS"</formula>
    </cfRule>
    <cfRule type="cellIs" dxfId="739" priority="484" operator="equal">
      <formula>"CMS"</formula>
    </cfRule>
  </conditionalFormatting>
  <conditionalFormatting sqref="BU409">
    <cfRule type="cellIs" dxfId="738" priority="481" operator="equal">
      <formula>"PMS"</formula>
    </cfRule>
    <cfRule type="cellIs" dxfId="737" priority="482" operator="equal">
      <formula>"CMS"</formula>
    </cfRule>
  </conditionalFormatting>
  <conditionalFormatting sqref="BU410">
    <cfRule type="cellIs" dxfId="736" priority="479" operator="equal">
      <formula>"PMS"</formula>
    </cfRule>
    <cfRule type="cellIs" dxfId="735" priority="480" operator="equal">
      <formula>"CMS"</formula>
    </cfRule>
  </conditionalFormatting>
  <conditionalFormatting sqref="BU411">
    <cfRule type="cellIs" dxfId="734" priority="477" operator="equal">
      <formula>"PMS"</formula>
    </cfRule>
    <cfRule type="cellIs" dxfId="733" priority="478" operator="equal">
      <formula>"CMS"</formula>
    </cfRule>
  </conditionalFormatting>
  <conditionalFormatting sqref="E430:BJ453">
    <cfRule type="cellIs" dxfId="732" priority="475" operator="equal">
      <formula>"PMS"</formula>
    </cfRule>
    <cfRule type="cellIs" dxfId="731" priority="476" operator="equal">
      <formula>"CMS"</formula>
    </cfRule>
  </conditionalFormatting>
  <conditionalFormatting sqref="BR430:BT453 BV430:BX453 BZ430:BZ453 BK431:BM453 BK430:BL430 BO430:BP453">
    <cfRule type="cellIs" dxfId="730" priority="473" operator="equal">
      <formula>"PMS"</formula>
    </cfRule>
    <cfRule type="cellIs" dxfId="729" priority="474" operator="equal">
      <formula>"CMS"</formula>
    </cfRule>
  </conditionalFormatting>
  <conditionalFormatting sqref="CA430:CB453">
    <cfRule type="cellIs" dxfId="728" priority="471" operator="equal">
      <formula>"PMS"</formula>
    </cfRule>
    <cfRule type="cellIs" dxfId="727" priority="472" operator="equal">
      <formula>"CMS"</formula>
    </cfRule>
  </conditionalFormatting>
  <conditionalFormatting sqref="BN453">
    <cfRule type="cellIs" dxfId="726" priority="469" operator="equal">
      <formula>"PMS"</formula>
    </cfRule>
    <cfRule type="cellIs" dxfId="725" priority="470" operator="equal">
      <formula>"CMS"</formula>
    </cfRule>
  </conditionalFormatting>
  <conditionalFormatting sqref="BQ431:BQ453">
    <cfRule type="cellIs" dxfId="724" priority="467" operator="equal">
      <formula>"PMS"</formula>
    </cfRule>
    <cfRule type="cellIs" dxfId="723" priority="468" operator="equal">
      <formula>"CMS"</formula>
    </cfRule>
  </conditionalFormatting>
  <conditionalFormatting sqref="BU437:BU453">
    <cfRule type="cellIs" dxfId="722" priority="465" operator="equal">
      <formula>"PMS"</formula>
    </cfRule>
    <cfRule type="cellIs" dxfId="721" priority="466" operator="equal">
      <formula>"CMS"</formula>
    </cfRule>
  </conditionalFormatting>
  <conditionalFormatting sqref="BY431:BY453">
    <cfRule type="cellIs" dxfId="720" priority="463" operator="equal">
      <formula>"PMS"</formula>
    </cfRule>
    <cfRule type="cellIs" dxfId="719" priority="464" operator="equal">
      <formula>"CMS"</formula>
    </cfRule>
  </conditionalFormatting>
  <conditionalFormatting sqref="BM430:BN430">
    <cfRule type="cellIs" dxfId="718" priority="461" operator="equal">
      <formula>"PMS"</formula>
    </cfRule>
    <cfRule type="cellIs" dxfId="717" priority="462" operator="equal">
      <formula>"CMS"</formula>
    </cfRule>
  </conditionalFormatting>
  <conditionalFormatting sqref="BN431:BN452">
    <cfRule type="cellIs" dxfId="716" priority="459" operator="equal">
      <formula>"PMS"</formula>
    </cfRule>
    <cfRule type="cellIs" dxfId="715" priority="460" operator="equal">
      <formula>"CMS"</formula>
    </cfRule>
  </conditionalFormatting>
  <conditionalFormatting sqref="BQ430">
    <cfRule type="cellIs" dxfId="714" priority="457" operator="equal">
      <formula>"PMS"</formula>
    </cfRule>
    <cfRule type="cellIs" dxfId="713" priority="458" operator="equal">
      <formula>"CMS"</formula>
    </cfRule>
  </conditionalFormatting>
  <conditionalFormatting sqref="BY430">
    <cfRule type="cellIs" dxfId="712" priority="455" operator="equal">
      <formula>"PMS"</formula>
    </cfRule>
    <cfRule type="cellIs" dxfId="711" priority="456" operator="equal">
      <formula>"CMS"</formula>
    </cfRule>
  </conditionalFormatting>
  <conditionalFormatting sqref="BU430">
    <cfRule type="cellIs" dxfId="710" priority="453" operator="equal">
      <formula>"PMS"</formula>
    </cfRule>
    <cfRule type="cellIs" dxfId="709" priority="454" operator="equal">
      <formula>"CMS"</formula>
    </cfRule>
  </conditionalFormatting>
  <conditionalFormatting sqref="BU431">
    <cfRule type="cellIs" dxfId="708" priority="451" operator="equal">
      <formula>"PMS"</formula>
    </cfRule>
    <cfRule type="cellIs" dxfId="707" priority="452" operator="equal">
      <formula>"CMS"</formula>
    </cfRule>
  </conditionalFormatting>
  <conditionalFormatting sqref="BU432">
    <cfRule type="cellIs" dxfId="706" priority="449" operator="equal">
      <formula>"PMS"</formula>
    </cfRule>
    <cfRule type="cellIs" dxfId="705" priority="450" operator="equal">
      <formula>"CMS"</formula>
    </cfRule>
  </conditionalFormatting>
  <conditionalFormatting sqref="BU433">
    <cfRule type="cellIs" dxfId="704" priority="447" operator="equal">
      <formula>"PMS"</formula>
    </cfRule>
    <cfRule type="cellIs" dxfId="703" priority="448" operator="equal">
      <formula>"CMS"</formula>
    </cfRule>
  </conditionalFormatting>
  <conditionalFormatting sqref="BU434">
    <cfRule type="cellIs" dxfId="702" priority="445" operator="equal">
      <formula>"PMS"</formula>
    </cfRule>
    <cfRule type="cellIs" dxfId="701" priority="446" operator="equal">
      <formula>"CMS"</formula>
    </cfRule>
  </conditionalFormatting>
  <conditionalFormatting sqref="BU435">
    <cfRule type="cellIs" dxfId="700" priority="443" operator="equal">
      <formula>"PMS"</formula>
    </cfRule>
    <cfRule type="cellIs" dxfId="699" priority="444" operator="equal">
      <formula>"CMS"</formula>
    </cfRule>
  </conditionalFormatting>
  <conditionalFormatting sqref="BU436">
    <cfRule type="cellIs" dxfId="698" priority="441" operator="equal">
      <formula>"PMS"</formula>
    </cfRule>
    <cfRule type="cellIs" dxfId="697" priority="442" operator="equal">
      <formula>"CMS"</formula>
    </cfRule>
  </conditionalFormatting>
  <conditionalFormatting sqref="E455:BJ478">
    <cfRule type="cellIs" dxfId="696" priority="439" operator="equal">
      <formula>"PMS"</formula>
    </cfRule>
    <cfRule type="cellIs" dxfId="695" priority="440" operator="equal">
      <formula>"CMS"</formula>
    </cfRule>
  </conditionalFormatting>
  <conditionalFormatting sqref="BR455:BT478 BV455:BX478 BZ455:BZ478 BK456:BM478 BK455:BL455 BO455:BP478">
    <cfRule type="cellIs" dxfId="694" priority="437" operator="equal">
      <formula>"PMS"</formula>
    </cfRule>
    <cfRule type="cellIs" dxfId="693" priority="438" operator="equal">
      <formula>"CMS"</formula>
    </cfRule>
  </conditionalFormatting>
  <conditionalFormatting sqref="CA455:CB478">
    <cfRule type="cellIs" dxfId="692" priority="435" operator="equal">
      <formula>"PMS"</formula>
    </cfRule>
    <cfRule type="cellIs" dxfId="691" priority="436" operator="equal">
      <formula>"CMS"</formula>
    </cfRule>
  </conditionalFormatting>
  <conditionalFormatting sqref="BN478">
    <cfRule type="cellIs" dxfId="690" priority="433" operator="equal">
      <formula>"PMS"</formula>
    </cfRule>
    <cfRule type="cellIs" dxfId="689" priority="434" operator="equal">
      <formula>"CMS"</formula>
    </cfRule>
  </conditionalFormatting>
  <conditionalFormatting sqref="BQ456:BQ478">
    <cfRule type="cellIs" dxfId="688" priority="431" operator="equal">
      <formula>"PMS"</formula>
    </cfRule>
    <cfRule type="cellIs" dxfId="687" priority="432" operator="equal">
      <formula>"CMS"</formula>
    </cfRule>
  </conditionalFormatting>
  <conditionalFormatting sqref="BU462:BU478">
    <cfRule type="cellIs" dxfId="686" priority="429" operator="equal">
      <formula>"PMS"</formula>
    </cfRule>
    <cfRule type="cellIs" dxfId="685" priority="430" operator="equal">
      <formula>"CMS"</formula>
    </cfRule>
  </conditionalFormatting>
  <conditionalFormatting sqref="BY456:BY478">
    <cfRule type="cellIs" dxfId="684" priority="427" operator="equal">
      <formula>"PMS"</formula>
    </cfRule>
    <cfRule type="cellIs" dxfId="683" priority="428" operator="equal">
      <formula>"CMS"</formula>
    </cfRule>
  </conditionalFormatting>
  <conditionalFormatting sqref="BM455:BN455">
    <cfRule type="cellIs" dxfId="682" priority="425" operator="equal">
      <formula>"PMS"</formula>
    </cfRule>
    <cfRule type="cellIs" dxfId="681" priority="426" operator="equal">
      <formula>"CMS"</formula>
    </cfRule>
  </conditionalFormatting>
  <conditionalFormatting sqref="BN456:BN477">
    <cfRule type="cellIs" dxfId="680" priority="423" operator="equal">
      <formula>"PMS"</formula>
    </cfRule>
    <cfRule type="cellIs" dxfId="679" priority="424" operator="equal">
      <formula>"CMS"</formula>
    </cfRule>
  </conditionalFormatting>
  <conditionalFormatting sqref="BQ455">
    <cfRule type="cellIs" dxfId="678" priority="421" operator="equal">
      <formula>"PMS"</formula>
    </cfRule>
    <cfRule type="cellIs" dxfId="677" priority="422" operator="equal">
      <formula>"CMS"</formula>
    </cfRule>
  </conditionalFormatting>
  <conditionalFormatting sqref="BY455">
    <cfRule type="cellIs" dxfId="676" priority="419" operator="equal">
      <formula>"PMS"</formula>
    </cfRule>
    <cfRule type="cellIs" dxfId="675" priority="420" operator="equal">
      <formula>"CMS"</formula>
    </cfRule>
  </conditionalFormatting>
  <conditionalFormatting sqref="BU455">
    <cfRule type="cellIs" dxfId="674" priority="417" operator="equal">
      <formula>"PMS"</formula>
    </cfRule>
    <cfRule type="cellIs" dxfId="673" priority="418" operator="equal">
      <formula>"CMS"</formula>
    </cfRule>
  </conditionalFormatting>
  <conditionalFormatting sqref="BU456">
    <cfRule type="cellIs" dxfId="672" priority="415" operator="equal">
      <formula>"PMS"</formula>
    </cfRule>
    <cfRule type="cellIs" dxfId="671" priority="416" operator="equal">
      <formula>"CMS"</formula>
    </cfRule>
  </conditionalFormatting>
  <conditionalFormatting sqref="BU457">
    <cfRule type="cellIs" dxfId="670" priority="413" operator="equal">
      <formula>"PMS"</formula>
    </cfRule>
    <cfRule type="cellIs" dxfId="669" priority="414" operator="equal">
      <formula>"CMS"</formula>
    </cfRule>
  </conditionalFormatting>
  <conditionalFormatting sqref="BU458">
    <cfRule type="cellIs" dxfId="668" priority="411" operator="equal">
      <formula>"PMS"</formula>
    </cfRule>
    <cfRule type="cellIs" dxfId="667" priority="412" operator="equal">
      <formula>"CMS"</formula>
    </cfRule>
  </conditionalFormatting>
  <conditionalFormatting sqref="BU459">
    <cfRule type="cellIs" dxfId="666" priority="409" operator="equal">
      <formula>"PMS"</formula>
    </cfRule>
    <cfRule type="cellIs" dxfId="665" priority="410" operator="equal">
      <formula>"CMS"</formula>
    </cfRule>
  </conditionalFormatting>
  <conditionalFormatting sqref="BU460">
    <cfRule type="cellIs" dxfId="664" priority="407" operator="equal">
      <formula>"PMS"</formula>
    </cfRule>
    <cfRule type="cellIs" dxfId="663" priority="408" operator="equal">
      <formula>"CMS"</formula>
    </cfRule>
  </conditionalFormatting>
  <conditionalFormatting sqref="BU461">
    <cfRule type="cellIs" dxfId="662" priority="405" operator="equal">
      <formula>"PMS"</formula>
    </cfRule>
    <cfRule type="cellIs" dxfId="661" priority="406" operator="equal">
      <formula>"CMS"</formula>
    </cfRule>
  </conditionalFormatting>
  <conditionalFormatting sqref="E480:BJ503">
    <cfRule type="cellIs" dxfId="660" priority="403" operator="equal">
      <formula>"PMS"</formula>
    </cfRule>
    <cfRule type="cellIs" dxfId="659" priority="404" operator="equal">
      <formula>"CMS"</formula>
    </cfRule>
  </conditionalFormatting>
  <conditionalFormatting sqref="BR480:BT503 BV480:BX503 BZ480:BZ503 BK481:BM503 BK480:BL480 BO480:BP503">
    <cfRule type="cellIs" dxfId="658" priority="401" operator="equal">
      <formula>"PMS"</formula>
    </cfRule>
    <cfRule type="cellIs" dxfId="657" priority="402" operator="equal">
      <formula>"CMS"</formula>
    </cfRule>
  </conditionalFormatting>
  <conditionalFormatting sqref="CA480:CB503">
    <cfRule type="cellIs" dxfId="656" priority="399" operator="equal">
      <formula>"PMS"</formula>
    </cfRule>
    <cfRule type="cellIs" dxfId="655" priority="400" operator="equal">
      <formula>"CMS"</formula>
    </cfRule>
  </conditionalFormatting>
  <conditionalFormatting sqref="BN503">
    <cfRule type="cellIs" dxfId="654" priority="397" operator="equal">
      <formula>"PMS"</formula>
    </cfRule>
    <cfRule type="cellIs" dxfId="653" priority="398" operator="equal">
      <formula>"CMS"</formula>
    </cfRule>
  </conditionalFormatting>
  <conditionalFormatting sqref="BQ481:BQ503">
    <cfRule type="cellIs" dxfId="652" priority="395" operator="equal">
      <formula>"PMS"</formula>
    </cfRule>
    <cfRule type="cellIs" dxfId="651" priority="396" operator="equal">
      <formula>"CMS"</formula>
    </cfRule>
  </conditionalFormatting>
  <conditionalFormatting sqref="BU487:BU503">
    <cfRule type="cellIs" dxfId="650" priority="393" operator="equal">
      <formula>"PMS"</formula>
    </cfRule>
    <cfRule type="cellIs" dxfId="649" priority="394" operator="equal">
      <formula>"CMS"</formula>
    </cfRule>
  </conditionalFormatting>
  <conditionalFormatting sqref="BY481:BY503">
    <cfRule type="cellIs" dxfId="648" priority="391" operator="equal">
      <formula>"PMS"</formula>
    </cfRule>
    <cfRule type="cellIs" dxfId="647" priority="392" operator="equal">
      <formula>"CMS"</formula>
    </cfRule>
  </conditionalFormatting>
  <conditionalFormatting sqref="BM480:BN480">
    <cfRule type="cellIs" dxfId="646" priority="389" operator="equal">
      <formula>"PMS"</formula>
    </cfRule>
    <cfRule type="cellIs" dxfId="645" priority="390" operator="equal">
      <formula>"CMS"</formula>
    </cfRule>
  </conditionalFormatting>
  <conditionalFormatting sqref="BN481:BN502">
    <cfRule type="cellIs" dxfId="644" priority="387" operator="equal">
      <formula>"PMS"</formula>
    </cfRule>
    <cfRule type="cellIs" dxfId="643" priority="388" operator="equal">
      <formula>"CMS"</formula>
    </cfRule>
  </conditionalFormatting>
  <conditionalFormatting sqref="BQ480">
    <cfRule type="cellIs" dxfId="642" priority="385" operator="equal">
      <formula>"PMS"</formula>
    </cfRule>
    <cfRule type="cellIs" dxfId="641" priority="386" operator="equal">
      <formula>"CMS"</formula>
    </cfRule>
  </conditionalFormatting>
  <conditionalFormatting sqref="BY480">
    <cfRule type="cellIs" dxfId="640" priority="383" operator="equal">
      <formula>"PMS"</formula>
    </cfRule>
    <cfRule type="cellIs" dxfId="639" priority="384" operator="equal">
      <formula>"CMS"</formula>
    </cfRule>
  </conditionalFormatting>
  <conditionalFormatting sqref="BU480">
    <cfRule type="cellIs" dxfId="638" priority="381" operator="equal">
      <formula>"PMS"</formula>
    </cfRule>
    <cfRule type="cellIs" dxfId="637" priority="382" operator="equal">
      <formula>"CMS"</formula>
    </cfRule>
  </conditionalFormatting>
  <conditionalFormatting sqref="BU481">
    <cfRule type="cellIs" dxfId="636" priority="379" operator="equal">
      <formula>"PMS"</formula>
    </cfRule>
    <cfRule type="cellIs" dxfId="635" priority="380" operator="equal">
      <formula>"CMS"</formula>
    </cfRule>
  </conditionalFormatting>
  <conditionalFormatting sqref="BU482">
    <cfRule type="cellIs" dxfId="634" priority="377" operator="equal">
      <formula>"PMS"</formula>
    </cfRule>
    <cfRule type="cellIs" dxfId="633" priority="378" operator="equal">
      <formula>"CMS"</formula>
    </cfRule>
  </conditionalFormatting>
  <conditionalFormatting sqref="BU483">
    <cfRule type="cellIs" dxfId="632" priority="375" operator="equal">
      <formula>"PMS"</formula>
    </cfRule>
    <cfRule type="cellIs" dxfId="631" priority="376" operator="equal">
      <formula>"CMS"</formula>
    </cfRule>
  </conditionalFormatting>
  <conditionalFormatting sqref="BU484">
    <cfRule type="cellIs" dxfId="630" priority="373" operator="equal">
      <formula>"PMS"</formula>
    </cfRule>
    <cfRule type="cellIs" dxfId="629" priority="374" operator="equal">
      <formula>"CMS"</formula>
    </cfRule>
  </conditionalFormatting>
  <conditionalFormatting sqref="BU485">
    <cfRule type="cellIs" dxfId="628" priority="371" operator="equal">
      <formula>"PMS"</formula>
    </cfRule>
    <cfRule type="cellIs" dxfId="627" priority="372" operator="equal">
      <formula>"CMS"</formula>
    </cfRule>
  </conditionalFormatting>
  <conditionalFormatting sqref="BU486">
    <cfRule type="cellIs" dxfId="626" priority="369" operator="equal">
      <formula>"PMS"</formula>
    </cfRule>
    <cfRule type="cellIs" dxfId="625" priority="370" operator="equal">
      <formula>"CMS"</formula>
    </cfRule>
  </conditionalFormatting>
  <conditionalFormatting sqref="E505:BJ528">
    <cfRule type="cellIs" dxfId="624" priority="367" operator="equal">
      <formula>"PMS"</formula>
    </cfRule>
    <cfRule type="cellIs" dxfId="623" priority="368" operator="equal">
      <formula>"CMS"</formula>
    </cfRule>
  </conditionalFormatting>
  <conditionalFormatting sqref="BR505:BT528 BV505:BX528 BZ505:BZ528 BK506:BM528 BK505:BL505 BO505:BP528">
    <cfRule type="cellIs" dxfId="622" priority="365" operator="equal">
      <formula>"PMS"</formula>
    </cfRule>
    <cfRule type="cellIs" dxfId="621" priority="366" operator="equal">
      <formula>"CMS"</formula>
    </cfRule>
  </conditionalFormatting>
  <conditionalFormatting sqref="CA505:CB528">
    <cfRule type="cellIs" dxfId="620" priority="363" operator="equal">
      <formula>"PMS"</formula>
    </cfRule>
    <cfRule type="cellIs" dxfId="619" priority="364" operator="equal">
      <formula>"CMS"</formula>
    </cfRule>
  </conditionalFormatting>
  <conditionalFormatting sqref="BN528">
    <cfRule type="cellIs" dxfId="618" priority="361" operator="equal">
      <formula>"PMS"</formula>
    </cfRule>
    <cfRule type="cellIs" dxfId="617" priority="362" operator="equal">
      <formula>"CMS"</formula>
    </cfRule>
  </conditionalFormatting>
  <conditionalFormatting sqref="BQ506:BQ528">
    <cfRule type="cellIs" dxfId="616" priority="359" operator="equal">
      <formula>"PMS"</formula>
    </cfRule>
    <cfRule type="cellIs" dxfId="615" priority="360" operator="equal">
      <formula>"CMS"</formula>
    </cfRule>
  </conditionalFormatting>
  <conditionalFormatting sqref="BU512:BU528">
    <cfRule type="cellIs" dxfId="614" priority="357" operator="equal">
      <formula>"PMS"</formula>
    </cfRule>
    <cfRule type="cellIs" dxfId="613" priority="358" operator="equal">
      <formula>"CMS"</formula>
    </cfRule>
  </conditionalFormatting>
  <conditionalFormatting sqref="BY506:BY528">
    <cfRule type="cellIs" dxfId="612" priority="355" operator="equal">
      <formula>"PMS"</formula>
    </cfRule>
    <cfRule type="cellIs" dxfId="611" priority="356" operator="equal">
      <formula>"CMS"</formula>
    </cfRule>
  </conditionalFormatting>
  <conditionalFormatting sqref="BM505:BN505">
    <cfRule type="cellIs" dxfId="610" priority="353" operator="equal">
      <formula>"PMS"</formula>
    </cfRule>
    <cfRule type="cellIs" dxfId="609" priority="354" operator="equal">
      <formula>"CMS"</formula>
    </cfRule>
  </conditionalFormatting>
  <conditionalFormatting sqref="BN506:BN527">
    <cfRule type="cellIs" dxfId="608" priority="351" operator="equal">
      <formula>"PMS"</formula>
    </cfRule>
    <cfRule type="cellIs" dxfId="607" priority="352" operator="equal">
      <formula>"CMS"</formula>
    </cfRule>
  </conditionalFormatting>
  <conditionalFormatting sqref="BQ505">
    <cfRule type="cellIs" dxfId="606" priority="349" operator="equal">
      <formula>"PMS"</formula>
    </cfRule>
    <cfRule type="cellIs" dxfId="605" priority="350" operator="equal">
      <formula>"CMS"</formula>
    </cfRule>
  </conditionalFormatting>
  <conditionalFormatting sqref="BY505">
    <cfRule type="cellIs" dxfId="604" priority="347" operator="equal">
      <formula>"PMS"</formula>
    </cfRule>
    <cfRule type="cellIs" dxfId="603" priority="348" operator="equal">
      <formula>"CMS"</formula>
    </cfRule>
  </conditionalFormatting>
  <conditionalFormatting sqref="BU505">
    <cfRule type="cellIs" dxfId="602" priority="345" operator="equal">
      <formula>"PMS"</formula>
    </cfRule>
    <cfRule type="cellIs" dxfId="601" priority="346" operator="equal">
      <formula>"CMS"</formula>
    </cfRule>
  </conditionalFormatting>
  <conditionalFormatting sqref="BU506">
    <cfRule type="cellIs" dxfId="600" priority="343" operator="equal">
      <formula>"PMS"</formula>
    </cfRule>
    <cfRule type="cellIs" dxfId="599" priority="344" operator="equal">
      <formula>"CMS"</formula>
    </cfRule>
  </conditionalFormatting>
  <conditionalFormatting sqref="BU507">
    <cfRule type="cellIs" dxfId="598" priority="341" operator="equal">
      <formula>"PMS"</formula>
    </cfRule>
    <cfRule type="cellIs" dxfId="597" priority="342" operator="equal">
      <formula>"CMS"</formula>
    </cfRule>
  </conditionalFormatting>
  <conditionalFormatting sqref="BU508">
    <cfRule type="cellIs" dxfId="596" priority="339" operator="equal">
      <formula>"PMS"</formula>
    </cfRule>
    <cfRule type="cellIs" dxfId="595" priority="340" operator="equal">
      <formula>"CMS"</formula>
    </cfRule>
  </conditionalFormatting>
  <conditionalFormatting sqref="BU509">
    <cfRule type="cellIs" dxfId="594" priority="337" operator="equal">
      <formula>"PMS"</formula>
    </cfRule>
    <cfRule type="cellIs" dxfId="593" priority="338" operator="equal">
      <formula>"CMS"</formula>
    </cfRule>
  </conditionalFormatting>
  <conditionalFormatting sqref="BU510">
    <cfRule type="cellIs" dxfId="592" priority="335" operator="equal">
      <formula>"PMS"</formula>
    </cfRule>
    <cfRule type="cellIs" dxfId="591" priority="336" operator="equal">
      <formula>"CMS"</formula>
    </cfRule>
  </conditionalFormatting>
  <conditionalFormatting sqref="BU511">
    <cfRule type="cellIs" dxfId="590" priority="333" operator="equal">
      <formula>"PMS"</formula>
    </cfRule>
    <cfRule type="cellIs" dxfId="589" priority="334" operator="equal">
      <formula>"CMS"</formula>
    </cfRule>
  </conditionalFormatting>
  <conditionalFormatting sqref="E530:BJ553">
    <cfRule type="cellIs" dxfId="588" priority="331" operator="equal">
      <formula>"PMS"</formula>
    </cfRule>
    <cfRule type="cellIs" dxfId="587" priority="332" operator="equal">
      <formula>"CMS"</formula>
    </cfRule>
  </conditionalFormatting>
  <conditionalFormatting sqref="BR530:BT553 BV530:BX553 BZ530:BZ553 BK531:BM553 BK530:BL530 BO530:BP553">
    <cfRule type="cellIs" dxfId="586" priority="329" operator="equal">
      <formula>"PMS"</formula>
    </cfRule>
    <cfRule type="cellIs" dxfId="585" priority="330" operator="equal">
      <formula>"CMS"</formula>
    </cfRule>
  </conditionalFormatting>
  <conditionalFormatting sqref="CA530:CB553">
    <cfRule type="cellIs" dxfId="584" priority="327" operator="equal">
      <formula>"PMS"</formula>
    </cfRule>
    <cfRule type="cellIs" dxfId="583" priority="328" operator="equal">
      <formula>"CMS"</formula>
    </cfRule>
  </conditionalFormatting>
  <conditionalFormatting sqref="BN553">
    <cfRule type="cellIs" dxfId="582" priority="325" operator="equal">
      <formula>"PMS"</formula>
    </cfRule>
    <cfRule type="cellIs" dxfId="581" priority="326" operator="equal">
      <formula>"CMS"</formula>
    </cfRule>
  </conditionalFormatting>
  <conditionalFormatting sqref="BQ531:BQ553">
    <cfRule type="cellIs" dxfId="580" priority="323" operator="equal">
      <formula>"PMS"</formula>
    </cfRule>
    <cfRule type="cellIs" dxfId="579" priority="324" operator="equal">
      <formula>"CMS"</formula>
    </cfRule>
  </conditionalFormatting>
  <conditionalFormatting sqref="BU537:BU553">
    <cfRule type="cellIs" dxfId="578" priority="321" operator="equal">
      <formula>"PMS"</formula>
    </cfRule>
    <cfRule type="cellIs" dxfId="577" priority="322" operator="equal">
      <formula>"CMS"</formula>
    </cfRule>
  </conditionalFormatting>
  <conditionalFormatting sqref="BY531:BY553">
    <cfRule type="cellIs" dxfId="576" priority="319" operator="equal">
      <formula>"PMS"</formula>
    </cfRule>
    <cfRule type="cellIs" dxfId="575" priority="320" operator="equal">
      <formula>"CMS"</formula>
    </cfRule>
  </conditionalFormatting>
  <conditionalFormatting sqref="BM530:BN530">
    <cfRule type="cellIs" dxfId="574" priority="317" operator="equal">
      <formula>"PMS"</formula>
    </cfRule>
    <cfRule type="cellIs" dxfId="573" priority="318" operator="equal">
      <formula>"CMS"</formula>
    </cfRule>
  </conditionalFormatting>
  <conditionalFormatting sqref="BN531:BN552">
    <cfRule type="cellIs" dxfId="572" priority="315" operator="equal">
      <formula>"PMS"</formula>
    </cfRule>
    <cfRule type="cellIs" dxfId="571" priority="316" operator="equal">
      <formula>"CMS"</formula>
    </cfRule>
  </conditionalFormatting>
  <conditionalFormatting sqref="BQ530">
    <cfRule type="cellIs" dxfId="570" priority="313" operator="equal">
      <formula>"PMS"</formula>
    </cfRule>
    <cfRule type="cellIs" dxfId="569" priority="314" operator="equal">
      <formula>"CMS"</formula>
    </cfRule>
  </conditionalFormatting>
  <conditionalFormatting sqref="BY530">
    <cfRule type="cellIs" dxfId="568" priority="311" operator="equal">
      <formula>"PMS"</formula>
    </cfRule>
    <cfRule type="cellIs" dxfId="567" priority="312" operator="equal">
      <formula>"CMS"</formula>
    </cfRule>
  </conditionalFormatting>
  <conditionalFormatting sqref="BU530">
    <cfRule type="cellIs" dxfId="566" priority="309" operator="equal">
      <formula>"PMS"</formula>
    </cfRule>
    <cfRule type="cellIs" dxfId="565" priority="310" operator="equal">
      <formula>"CMS"</formula>
    </cfRule>
  </conditionalFormatting>
  <conditionalFormatting sqref="BU531">
    <cfRule type="cellIs" dxfId="564" priority="307" operator="equal">
      <formula>"PMS"</formula>
    </cfRule>
    <cfRule type="cellIs" dxfId="563" priority="308" operator="equal">
      <formula>"CMS"</formula>
    </cfRule>
  </conditionalFormatting>
  <conditionalFormatting sqref="BU532">
    <cfRule type="cellIs" dxfId="562" priority="305" operator="equal">
      <formula>"PMS"</formula>
    </cfRule>
    <cfRule type="cellIs" dxfId="561" priority="306" operator="equal">
      <formula>"CMS"</formula>
    </cfRule>
  </conditionalFormatting>
  <conditionalFormatting sqref="BU533">
    <cfRule type="cellIs" dxfId="560" priority="303" operator="equal">
      <formula>"PMS"</formula>
    </cfRule>
    <cfRule type="cellIs" dxfId="559" priority="304" operator="equal">
      <formula>"CMS"</formula>
    </cfRule>
  </conditionalFormatting>
  <conditionalFormatting sqref="BU534">
    <cfRule type="cellIs" dxfId="558" priority="301" operator="equal">
      <formula>"PMS"</formula>
    </cfRule>
    <cfRule type="cellIs" dxfId="557" priority="302" operator="equal">
      <formula>"CMS"</formula>
    </cfRule>
  </conditionalFormatting>
  <conditionalFormatting sqref="BU535">
    <cfRule type="cellIs" dxfId="556" priority="299" operator="equal">
      <formula>"PMS"</formula>
    </cfRule>
    <cfRule type="cellIs" dxfId="555" priority="300" operator="equal">
      <formula>"CMS"</formula>
    </cfRule>
  </conditionalFormatting>
  <conditionalFormatting sqref="BU536">
    <cfRule type="cellIs" dxfId="554" priority="297" operator="equal">
      <formula>"PMS"</formula>
    </cfRule>
    <cfRule type="cellIs" dxfId="553" priority="298" operator="equal">
      <formula>"CMS"</formula>
    </cfRule>
  </conditionalFormatting>
  <conditionalFormatting sqref="E555:BJ578">
    <cfRule type="cellIs" dxfId="552" priority="295" operator="equal">
      <formula>"PMS"</formula>
    </cfRule>
    <cfRule type="cellIs" dxfId="551" priority="296" operator="equal">
      <formula>"CMS"</formula>
    </cfRule>
  </conditionalFormatting>
  <conditionalFormatting sqref="BR555:BT578 BV555:BX578 BZ555:BZ578 BK556:BM578 BK555:BL555 BO555:BP578">
    <cfRule type="cellIs" dxfId="550" priority="293" operator="equal">
      <formula>"PMS"</formula>
    </cfRule>
    <cfRule type="cellIs" dxfId="549" priority="294" operator="equal">
      <formula>"CMS"</formula>
    </cfRule>
  </conditionalFormatting>
  <conditionalFormatting sqref="CA555:CB578">
    <cfRule type="cellIs" dxfId="548" priority="291" operator="equal">
      <formula>"PMS"</formula>
    </cfRule>
    <cfRule type="cellIs" dxfId="547" priority="292" operator="equal">
      <formula>"CMS"</formula>
    </cfRule>
  </conditionalFormatting>
  <conditionalFormatting sqref="BN578">
    <cfRule type="cellIs" dxfId="546" priority="289" operator="equal">
      <formula>"PMS"</formula>
    </cfRule>
    <cfRule type="cellIs" dxfId="545" priority="290" operator="equal">
      <formula>"CMS"</formula>
    </cfRule>
  </conditionalFormatting>
  <conditionalFormatting sqref="BQ556:BQ578">
    <cfRule type="cellIs" dxfId="544" priority="287" operator="equal">
      <formula>"PMS"</formula>
    </cfRule>
    <cfRule type="cellIs" dxfId="543" priority="288" operator="equal">
      <formula>"CMS"</formula>
    </cfRule>
  </conditionalFormatting>
  <conditionalFormatting sqref="BU562:BU578">
    <cfRule type="cellIs" dxfId="542" priority="285" operator="equal">
      <formula>"PMS"</formula>
    </cfRule>
    <cfRule type="cellIs" dxfId="541" priority="286" operator="equal">
      <formula>"CMS"</formula>
    </cfRule>
  </conditionalFormatting>
  <conditionalFormatting sqref="BY556:BY578">
    <cfRule type="cellIs" dxfId="540" priority="283" operator="equal">
      <formula>"PMS"</formula>
    </cfRule>
    <cfRule type="cellIs" dxfId="539" priority="284" operator="equal">
      <formula>"CMS"</formula>
    </cfRule>
  </conditionalFormatting>
  <conditionalFormatting sqref="BM555:BN555">
    <cfRule type="cellIs" dxfId="538" priority="281" operator="equal">
      <formula>"PMS"</formula>
    </cfRule>
    <cfRule type="cellIs" dxfId="537" priority="282" operator="equal">
      <formula>"CMS"</formula>
    </cfRule>
  </conditionalFormatting>
  <conditionalFormatting sqref="BN556:BN577">
    <cfRule type="cellIs" dxfId="536" priority="279" operator="equal">
      <formula>"PMS"</formula>
    </cfRule>
    <cfRule type="cellIs" dxfId="535" priority="280" operator="equal">
      <formula>"CMS"</formula>
    </cfRule>
  </conditionalFormatting>
  <conditionalFormatting sqref="BQ555">
    <cfRule type="cellIs" dxfId="534" priority="277" operator="equal">
      <formula>"PMS"</formula>
    </cfRule>
    <cfRule type="cellIs" dxfId="533" priority="278" operator="equal">
      <formula>"CMS"</formula>
    </cfRule>
  </conditionalFormatting>
  <conditionalFormatting sqref="BY555">
    <cfRule type="cellIs" dxfId="532" priority="275" operator="equal">
      <formula>"PMS"</formula>
    </cfRule>
    <cfRule type="cellIs" dxfId="531" priority="276" operator="equal">
      <formula>"CMS"</formula>
    </cfRule>
  </conditionalFormatting>
  <conditionalFormatting sqref="BU555">
    <cfRule type="cellIs" dxfId="530" priority="273" operator="equal">
      <formula>"PMS"</formula>
    </cfRule>
    <cfRule type="cellIs" dxfId="529" priority="274" operator="equal">
      <formula>"CMS"</formula>
    </cfRule>
  </conditionalFormatting>
  <conditionalFormatting sqref="BU556">
    <cfRule type="cellIs" dxfId="528" priority="271" operator="equal">
      <formula>"PMS"</formula>
    </cfRule>
    <cfRule type="cellIs" dxfId="527" priority="272" operator="equal">
      <formula>"CMS"</formula>
    </cfRule>
  </conditionalFormatting>
  <conditionalFormatting sqref="BU557">
    <cfRule type="cellIs" dxfId="526" priority="269" operator="equal">
      <formula>"PMS"</formula>
    </cfRule>
    <cfRule type="cellIs" dxfId="525" priority="270" operator="equal">
      <formula>"CMS"</formula>
    </cfRule>
  </conditionalFormatting>
  <conditionalFormatting sqref="BU558">
    <cfRule type="cellIs" dxfId="524" priority="267" operator="equal">
      <formula>"PMS"</formula>
    </cfRule>
    <cfRule type="cellIs" dxfId="523" priority="268" operator="equal">
      <formula>"CMS"</formula>
    </cfRule>
  </conditionalFormatting>
  <conditionalFormatting sqref="BU559">
    <cfRule type="cellIs" dxfId="522" priority="265" operator="equal">
      <formula>"PMS"</formula>
    </cfRule>
    <cfRule type="cellIs" dxfId="521" priority="266" operator="equal">
      <formula>"CMS"</formula>
    </cfRule>
  </conditionalFormatting>
  <conditionalFormatting sqref="BU560">
    <cfRule type="cellIs" dxfId="520" priority="263" operator="equal">
      <formula>"PMS"</formula>
    </cfRule>
    <cfRule type="cellIs" dxfId="519" priority="264" operator="equal">
      <formula>"CMS"</formula>
    </cfRule>
  </conditionalFormatting>
  <conditionalFormatting sqref="BU561">
    <cfRule type="cellIs" dxfId="518" priority="261" operator="equal">
      <formula>"PMS"</formula>
    </cfRule>
    <cfRule type="cellIs" dxfId="517" priority="262" operator="equal">
      <formula>"CMS"</formula>
    </cfRule>
  </conditionalFormatting>
  <conditionalFormatting sqref="E580:BJ603">
    <cfRule type="cellIs" dxfId="516" priority="259" operator="equal">
      <formula>"PMS"</formula>
    </cfRule>
    <cfRule type="cellIs" dxfId="515" priority="260" operator="equal">
      <formula>"CMS"</formula>
    </cfRule>
  </conditionalFormatting>
  <conditionalFormatting sqref="BR580:BT603 BV580:BX603 BZ580:BZ603 BK581:BM603 BK580:BL580 BO580:BP603">
    <cfRule type="cellIs" dxfId="514" priority="257" operator="equal">
      <formula>"PMS"</formula>
    </cfRule>
    <cfRule type="cellIs" dxfId="513" priority="258" operator="equal">
      <formula>"CMS"</formula>
    </cfRule>
  </conditionalFormatting>
  <conditionalFormatting sqref="CA580:CB603">
    <cfRule type="cellIs" dxfId="512" priority="255" operator="equal">
      <formula>"PMS"</formula>
    </cfRule>
    <cfRule type="cellIs" dxfId="511" priority="256" operator="equal">
      <formula>"CMS"</formula>
    </cfRule>
  </conditionalFormatting>
  <conditionalFormatting sqref="BN603">
    <cfRule type="cellIs" dxfId="510" priority="253" operator="equal">
      <formula>"PMS"</formula>
    </cfRule>
    <cfRule type="cellIs" dxfId="509" priority="254" operator="equal">
      <formula>"CMS"</formula>
    </cfRule>
  </conditionalFormatting>
  <conditionalFormatting sqref="BQ581:BQ603">
    <cfRule type="cellIs" dxfId="508" priority="251" operator="equal">
      <formula>"PMS"</formula>
    </cfRule>
    <cfRule type="cellIs" dxfId="507" priority="252" operator="equal">
      <formula>"CMS"</formula>
    </cfRule>
  </conditionalFormatting>
  <conditionalFormatting sqref="BU587:BU603">
    <cfRule type="cellIs" dxfId="506" priority="249" operator="equal">
      <formula>"PMS"</formula>
    </cfRule>
    <cfRule type="cellIs" dxfId="505" priority="250" operator="equal">
      <formula>"CMS"</formula>
    </cfRule>
  </conditionalFormatting>
  <conditionalFormatting sqref="BY581:BY603">
    <cfRule type="cellIs" dxfId="504" priority="247" operator="equal">
      <formula>"PMS"</formula>
    </cfRule>
    <cfRule type="cellIs" dxfId="503" priority="248" operator="equal">
      <formula>"CMS"</formula>
    </cfRule>
  </conditionalFormatting>
  <conditionalFormatting sqref="BM580:BN580">
    <cfRule type="cellIs" dxfId="502" priority="245" operator="equal">
      <formula>"PMS"</formula>
    </cfRule>
    <cfRule type="cellIs" dxfId="501" priority="246" operator="equal">
      <formula>"CMS"</formula>
    </cfRule>
  </conditionalFormatting>
  <conditionalFormatting sqref="BN581:BN602">
    <cfRule type="cellIs" dxfId="500" priority="243" operator="equal">
      <formula>"PMS"</formula>
    </cfRule>
    <cfRule type="cellIs" dxfId="499" priority="244" operator="equal">
      <formula>"CMS"</formula>
    </cfRule>
  </conditionalFormatting>
  <conditionalFormatting sqref="BQ580">
    <cfRule type="cellIs" dxfId="498" priority="241" operator="equal">
      <formula>"PMS"</formula>
    </cfRule>
    <cfRule type="cellIs" dxfId="497" priority="242" operator="equal">
      <formula>"CMS"</formula>
    </cfRule>
  </conditionalFormatting>
  <conditionalFormatting sqref="BY580">
    <cfRule type="cellIs" dxfId="496" priority="239" operator="equal">
      <formula>"PMS"</formula>
    </cfRule>
    <cfRule type="cellIs" dxfId="495" priority="240" operator="equal">
      <formula>"CMS"</formula>
    </cfRule>
  </conditionalFormatting>
  <conditionalFormatting sqref="BU580">
    <cfRule type="cellIs" dxfId="494" priority="237" operator="equal">
      <formula>"PMS"</formula>
    </cfRule>
    <cfRule type="cellIs" dxfId="493" priority="238" operator="equal">
      <formula>"CMS"</formula>
    </cfRule>
  </conditionalFormatting>
  <conditionalFormatting sqref="BU581">
    <cfRule type="cellIs" dxfId="492" priority="235" operator="equal">
      <formula>"PMS"</formula>
    </cfRule>
    <cfRule type="cellIs" dxfId="491" priority="236" operator="equal">
      <formula>"CMS"</formula>
    </cfRule>
  </conditionalFormatting>
  <conditionalFormatting sqref="BU582">
    <cfRule type="cellIs" dxfId="490" priority="233" operator="equal">
      <formula>"PMS"</formula>
    </cfRule>
    <cfRule type="cellIs" dxfId="489" priority="234" operator="equal">
      <formula>"CMS"</formula>
    </cfRule>
  </conditionalFormatting>
  <conditionalFormatting sqref="BU583">
    <cfRule type="cellIs" dxfId="488" priority="231" operator="equal">
      <formula>"PMS"</formula>
    </cfRule>
    <cfRule type="cellIs" dxfId="487" priority="232" operator="equal">
      <formula>"CMS"</formula>
    </cfRule>
  </conditionalFormatting>
  <conditionalFormatting sqref="BU584">
    <cfRule type="cellIs" dxfId="486" priority="229" operator="equal">
      <formula>"PMS"</formula>
    </cfRule>
    <cfRule type="cellIs" dxfId="485" priority="230" operator="equal">
      <formula>"CMS"</formula>
    </cfRule>
  </conditionalFormatting>
  <conditionalFormatting sqref="BU585">
    <cfRule type="cellIs" dxfId="484" priority="227" operator="equal">
      <formula>"PMS"</formula>
    </cfRule>
    <cfRule type="cellIs" dxfId="483" priority="228" operator="equal">
      <formula>"CMS"</formula>
    </cfRule>
  </conditionalFormatting>
  <conditionalFormatting sqref="BU586">
    <cfRule type="cellIs" dxfId="482" priority="225" operator="equal">
      <formula>"PMS"</formula>
    </cfRule>
    <cfRule type="cellIs" dxfId="481" priority="226" operator="equal">
      <formula>"CMS"</formula>
    </cfRule>
  </conditionalFormatting>
  <conditionalFormatting sqref="E605:BJ628">
    <cfRule type="cellIs" dxfId="480" priority="223" operator="equal">
      <formula>"PMS"</formula>
    </cfRule>
    <cfRule type="cellIs" dxfId="479" priority="224" operator="equal">
      <formula>"CMS"</formula>
    </cfRule>
  </conditionalFormatting>
  <conditionalFormatting sqref="BR605:BT628 BV605:BX628 BZ605:BZ628 BK606:BM628 BK605:BL605 BO605:BP628">
    <cfRule type="cellIs" dxfId="478" priority="221" operator="equal">
      <formula>"PMS"</formula>
    </cfRule>
    <cfRule type="cellIs" dxfId="477" priority="222" operator="equal">
      <formula>"CMS"</formula>
    </cfRule>
  </conditionalFormatting>
  <conditionalFormatting sqref="CA605:CB628">
    <cfRule type="cellIs" dxfId="476" priority="219" operator="equal">
      <formula>"PMS"</formula>
    </cfRule>
    <cfRule type="cellIs" dxfId="475" priority="220" operator="equal">
      <formula>"CMS"</formula>
    </cfRule>
  </conditionalFormatting>
  <conditionalFormatting sqref="BN628">
    <cfRule type="cellIs" dxfId="474" priority="217" operator="equal">
      <formula>"PMS"</formula>
    </cfRule>
    <cfRule type="cellIs" dxfId="473" priority="218" operator="equal">
      <formula>"CMS"</formula>
    </cfRule>
  </conditionalFormatting>
  <conditionalFormatting sqref="BQ606:BQ628">
    <cfRule type="cellIs" dxfId="472" priority="215" operator="equal">
      <formula>"PMS"</formula>
    </cfRule>
    <cfRule type="cellIs" dxfId="471" priority="216" operator="equal">
      <formula>"CMS"</formula>
    </cfRule>
  </conditionalFormatting>
  <conditionalFormatting sqref="BU612:BU628">
    <cfRule type="cellIs" dxfId="470" priority="213" operator="equal">
      <formula>"PMS"</formula>
    </cfRule>
    <cfRule type="cellIs" dxfId="469" priority="214" operator="equal">
      <formula>"CMS"</formula>
    </cfRule>
  </conditionalFormatting>
  <conditionalFormatting sqref="BY606:BY628">
    <cfRule type="cellIs" dxfId="468" priority="211" operator="equal">
      <formula>"PMS"</formula>
    </cfRule>
    <cfRule type="cellIs" dxfId="467" priority="212" operator="equal">
      <formula>"CMS"</formula>
    </cfRule>
  </conditionalFormatting>
  <conditionalFormatting sqref="BM605:BN605">
    <cfRule type="cellIs" dxfId="466" priority="209" operator="equal">
      <formula>"PMS"</formula>
    </cfRule>
    <cfRule type="cellIs" dxfId="465" priority="210" operator="equal">
      <formula>"CMS"</formula>
    </cfRule>
  </conditionalFormatting>
  <conditionalFormatting sqref="BN606:BN627">
    <cfRule type="cellIs" dxfId="464" priority="207" operator="equal">
      <formula>"PMS"</formula>
    </cfRule>
    <cfRule type="cellIs" dxfId="463" priority="208" operator="equal">
      <formula>"CMS"</formula>
    </cfRule>
  </conditionalFormatting>
  <conditionalFormatting sqref="BQ605">
    <cfRule type="cellIs" dxfId="462" priority="205" operator="equal">
      <formula>"PMS"</formula>
    </cfRule>
    <cfRule type="cellIs" dxfId="461" priority="206" operator="equal">
      <formula>"CMS"</formula>
    </cfRule>
  </conditionalFormatting>
  <conditionalFormatting sqref="BY605">
    <cfRule type="cellIs" dxfId="460" priority="203" operator="equal">
      <formula>"PMS"</formula>
    </cfRule>
    <cfRule type="cellIs" dxfId="459" priority="204" operator="equal">
      <formula>"CMS"</formula>
    </cfRule>
  </conditionalFormatting>
  <conditionalFormatting sqref="BU605">
    <cfRule type="cellIs" dxfId="458" priority="201" operator="equal">
      <formula>"PMS"</formula>
    </cfRule>
    <cfRule type="cellIs" dxfId="457" priority="202" operator="equal">
      <formula>"CMS"</formula>
    </cfRule>
  </conditionalFormatting>
  <conditionalFormatting sqref="BU606">
    <cfRule type="cellIs" dxfId="456" priority="199" operator="equal">
      <formula>"PMS"</formula>
    </cfRule>
    <cfRule type="cellIs" dxfId="455" priority="200" operator="equal">
      <formula>"CMS"</formula>
    </cfRule>
  </conditionalFormatting>
  <conditionalFormatting sqref="BU607">
    <cfRule type="cellIs" dxfId="454" priority="197" operator="equal">
      <formula>"PMS"</formula>
    </cfRule>
    <cfRule type="cellIs" dxfId="453" priority="198" operator="equal">
      <formula>"CMS"</formula>
    </cfRule>
  </conditionalFormatting>
  <conditionalFormatting sqref="BU608">
    <cfRule type="cellIs" dxfId="452" priority="195" operator="equal">
      <formula>"PMS"</formula>
    </cfRule>
    <cfRule type="cellIs" dxfId="451" priority="196" operator="equal">
      <formula>"CMS"</formula>
    </cfRule>
  </conditionalFormatting>
  <conditionalFormatting sqref="BU609">
    <cfRule type="cellIs" dxfId="450" priority="193" operator="equal">
      <formula>"PMS"</formula>
    </cfRule>
    <cfRule type="cellIs" dxfId="449" priority="194" operator="equal">
      <formula>"CMS"</formula>
    </cfRule>
  </conditionalFormatting>
  <conditionalFormatting sqref="BU610">
    <cfRule type="cellIs" dxfId="448" priority="191" operator="equal">
      <formula>"PMS"</formula>
    </cfRule>
    <cfRule type="cellIs" dxfId="447" priority="192" operator="equal">
      <formula>"CMS"</formula>
    </cfRule>
  </conditionalFormatting>
  <conditionalFormatting sqref="BU611">
    <cfRule type="cellIs" dxfId="446" priority="189" operator="equal">
      <formula>"PMS"</formula>
    </cfRule>
    <cfRule type="cellIs" dxfId="445" priority="190" operator="equal">
      <formula>"CMS"</formula>
    </cfRule>
  </conditionalFormatting>
  <conditionalFormatting sqref="E630:BJ653">
    <cfRule type="cellIs" dxfId="444" priority="187" operator="equal">
      <formula>"PMS"</formula>
    </cfRule>
    <cfRule type="cellIs" dxfId="443" priority="188" operator="equal">
      <formula>"CMS"</formula>
    </cfRule>
  </conditionalFormatting>
  <conditionalFormatting sqref="BR630:BT653 BV630:BX653 BZ630:BZ653 BK631:BM653 BK630:BL630 BO630:BP653">
    <cfRule type="cellIs" dxfId="442" priority="185" operator="equal">
      <formula>"PMS"</formula>
    </cfRule>
    <cfRule type="cellIs" dxfId="441" priority="186" operator="equal">
      <formula>"CMS"</formula>
    </cfRule>
  </conditionalFormatting>
  <conditionalFormatting sqref="CA630:CB653">
    <cfRule type="cellIs" dxfId="440" priority="183" operator="equal">
      <formula>"PMS"</formula>
    </cfRule>
    <cfRule type="cellIs" dxfId="439" priority="184" operator="equal">
      <formula>"CMS"</formula>
    </cfRule>
  </conditionalFormatting>
  <conditionalFormatting sqref="BN653">
    <cfRule type="cellIs" dxfId="438" priority="181" operator="equal">
      <formula>"PMS"</formula>
    </cfRule>
    <cfRule type="cellIs" dxfId="437" priority="182" operator="equal">
      <formula>"CMS"</formula>
    </cfRule>
  </conditionalFormatting>
  <conditionalFormatting sqref="BQ631:BQ653">
    <cfRule type="cellIs" dxfId="436" priority="179" operator="equal">
      <formula>"PMS"</formula>
    </cfRule>
    <cfRule type="cellIs" dxfId="435" priority="180" operator="equal">
      <formula>"CMS"</formula>
    </cfRule>
  </conditionalFormatting>
  <conditionalFormatting sqref="BU637:BU653">
    <cfRule type="cellIs" dxfId="434" priority="177" operator="equal">
      <formula>"PMS"</formula>
    </cfRule>
    <cfRule type="cellIs" dxfId="433" priority="178" operator="equal">
      <formula>"CMS"</formula>
    </cfRule>
  </conditionalFormatting>
  <conditionalFormatting sqref="BY631:BY653">
    <cfRule type="cellIs" dxfId="432" priority="175" operator="equal">
      <formula>"PMS"</formula>
    </cfRule>
    <cfRule type="cellIs" dxfId="431" priority="176" operator="equal">
      <formula>"CMS"</formula>
    </cfRule>
  </conditionalFormatting>
  <conditionalFormatting sqref="BM630:BN630">
    <cfRule type="cellIs" dxfId="430" priority="173" operator="equal">
      <formula>"PMS"</formula>
    </cfRule>
    <cfRule type="cellIs" dxfId="429" priority="174" operator="equal">
      <formula>"CMS"</formula>
    </cfRule>
  </conditionalFormatting>
  <conditionalFormatting sqref="BN631:BN652">
    <cfRule type="cellIs" dxfId="428" priority="171" operator="equal">
      <formula>"PMS"</formula>
    </cfRule>
    <cfRule type="cellIs" dxfId="427" priority="172" operator="equal">
      <formula>"CMS"</formula>
    </cfRule>
  </conditionalFormatting>
  <conditionalFormatting sqref="BQ630">
    <cfRule type="cellIs" dxfId="426" priority="169" operator="equal">
      <formula>"PMS"</formula>
    </cfRule>
    <cfRule type="cellIs" dxfId="425" priority="170" operator="equal">
      <formula>"CMS"</formula>
    </cfRule>
  </conditionalFormatting>
  <conditionalFormatting sqref="BY630">
    <cfRule type="cellIs" dxfId="424" priority="167" operator="equal">
      <formula>"PMS"</formula>
    </cfRule>
    <cfRule type="cellIs" dxfId="423" priority="168" operator="equal">
      <formula>"CMS"</formula>
    </cfRule>
  </conditionalFormatting>
  <conditionalFormatting sqref="BU630">
    <cfRule type="cellIs" dxfId="422" priority="165" operator="equal">
      <formula>"PMS"</formula>
    </cfRule>
    <cfRule type="cellIs" dxfId="421" priority="166" operator="equal">
      <formula>"CMS"</formula>
    </cfRule>
  </conditionalFormatting>
  <conditionalFormatting sqref="BU631">
    <cfRule type="cellIs" dxfId="420" priority="163" operator="equal">
      <formula>"PMS"</formula>
    </cfRule>
    <cfRule type="cellIs" dxfId="419" priority="164" operator="equal">
      <formula>"CMS"</formula>
    </cfRule>
  </conditionalFormatting>
  <conditionalFormatting sqref="BU632">
    <cfRule type="cellIs" dxfId="418" priority="161" operator="equal">
      <formula>"PMS"</formula>
    </cfRule>
    <cfRule type="cellIs" dxfId="417" priority="162" operator="equal">
      <formula>"CMS"</formula>
    </cfRule>
  </conditionalFormatting>
  <conditionalFormatting sqref="BU633">
    <cfRule type="cellIs" dxfId="416" priority="159" operator="equal">
      <formula>"PMS"</formula>
    </cfRule>
    <cfRule type="cellIs" dxfId="415" priority="160" operator="equal">
      <formula>"CMS"</formula>
    </cfRule>
  </conditionalFormatting>
  <conditionalFormatting sqref="BU634">
    <cfRule type="cellIs" dxfId="414" priority="157" operator="equal">
      <formula>"PMS"</formula>
    </cfRule>
    <cfRule type="cellIs" dxfId="413" priority="158" operator="equal">
      <formula>"CMS"</formula>
    </cfRule>
  </conditionalFormatting>
  <conditionalFormatting sqref="BU635">
    <cfRule type="cellIs" dxfId="412" priority="155" operator="equal">
      <formula>"PMS"</formula>
    </cfRule>
    <cfRule type="cellIs" dxfId="411" priority="156" operator="equal">
      <formula>"CMS"</formula>
    </cfRule>
  </conditionalFormatting>
  <conditionalFormatting sqref="BU636">
    <cfRule type="cellIs" dxfId="410" priority="153" operator="equal">
      <formula>"PMS"</formula>
    </cfRule>
    <cfRule type="cellIs" dxfId="409" priority="154" operator="equal">
      <formula>"CMS"</formula>
    </cfRule>
  </conditionalFormatting>
  <conditionalFormatting sqref="E655:BJ678">
    <cfRule type="cellIs" dxfId="408" priority="151" operator="equal">
      <formula>"PMS"</formula>
    </cfRule>
    <cfRule type="cellIs" dxfId="407" priority="152" operator="equal">
      <formula>"CMS"</formula>
    </cfRule>
  </conditionalFormatting>
  <conditionalFormatting sqref="BR655:BT678 BV655:BX678 BZ655:BZ678 BK656:BM678 BK655:BL655 BO655:BP678">
    <cfRule type="cellIs" dxfId="406" priority="149" operator="equal">
      <formula>"PMS"</formula>
    </cfRule>
    <cfRule type="cellIs" dxfId="405" priority="150" operator="equal">
      <formula>"CMS"</formula>
    </cfRule>
  </conditionalFormatting>
  <conditionalFormatting sqref="CA655:CB678">
    <cfRule type="cellIs" dxfId="404" priority="147" operator="equal">
      <formula>"PMS"</formula>
    </cfRule>
    <cfRule type="cellIs" dxfId="403" priority="148" operator="equal">
      <formula>"CMS"</formula>
    </cfRule>
  </conditionalFormatting>
  <conditionalFormatting sqref="BN678">
    <cfRule type="cellIs" dxfId="402" priority="145" operator="equal">
      <formula>"PMS"</formula>
    </cfRule>
    <cfRule type="cellIs" dxfId="401" priority="146" operator="equal">
      <formula>"CMS"</formula>
    </cfRule>
  </conditionalFormatting>
  <conditionalFormatting sqref="BQ656:BQ678">
    <cfRule type="cellIs" dxfId="400" priority="143" operator="equal">
      <formula>"PMS"</formula>
    </cfRule>
    <cfRule type="cellIs" dxfId="399" priority="144" operator="equal">
      <formula>"CMS"</formula>
    </cfRule>
  </conditionalFormatting>
  <conditionalFormatting sqref="BU662:BU678">
    <cfRule type="cellIs" dxfId="398" priority="141" operator="equal">
      <formula>"PMS"</formula>
    </cfRule>
    <cfRule type="cellIs" dxfId="397" priority="142" operator="equal">
      <formula>"CMS"</formula>
    </cfRule>
  </conditionalFormatting>
  <conditionalFormatting sqref="BY656:BY678">
    <cfRule type="cellIs" dxfId="396" priority="139" operator="equal">
      <formula>"PMS"</formula>
    </cfRule>
    <cfRule type="cellIs" dxfId="395" priority="140" operator="equal">
      <formula>"CMS"</formula>
    </cfRule>
  </conditionalFormatting>
  <conditionalFormatting sqref="BM655:BN655">
    <cfRule type="cellIs" dxfId="394" priority="137" operator="equal">
      <formula>"PMS"</formula>
    </cfRule>
    <cfRule type="cellIs" dxfId="393" priority="138" operator="equal">
      <formula>"CMS"</formula>
    </cfRule>
  </conditionalFormatting>
  <conditionalFormatting sqref="BN656:BN677">
    <cfRule type="cellIs" dxfId="392" priority="135" operator="equal">
      <formula>"PMS"</formula>
    </cfRule>
    <cfRule type="cellIs" dxfId="391" priority="136" operator="equal">
      <formula>"CMS"</formula>
    </cfRule>
  </conditionalFormatting>
  <conditionalFormatting sqref="BQ655">
    <cfRule type="cellIs" dxfId="390" priority="133" operator="equal">
      <formula>"PMS"</formula>
    </cfRule>
    <cfRule type="cellIs" dxfId="389" priority="134" operator="equal">
      <formula>"CMS"</formula>
    </cfRule>
  </conditionalFormatting>
  <conditionalFormatting sqref="BY655">
    <cfRule type="cellIs" dxfId="388" priority="131" operator="equal">
      <formula>"PMS"</formula>
    </cfRule>
    <cfRule type="cellIs" dxfId="387" priority="132" operator="equal">
      <formula>"CMS"</formula>
    </cfRule>
  </conditionalFormatting>
  <conditionalFormatting sqref="BU655">
    <cfRule type="cellIs" dxfId="386" priority="129" operator="equal">
      <formula>"PMS"</formula>
    </cfRule>
    <cfRule type="cellIs" dxfId="385" priority="130" operator="equal">
      <formula>"CMS"</formula>
    </cfRule>
  </conditionalFormatting>
  <conditionalFormatting sqref="BU656">
    <cfRule type="cellIs" dxfId="384" priority="127" operator="equal">
      <formula>"PMS"</formula>
    </cfRule>
    <cfRule type="cellIs" dxfId="383" priority="128" operator="equal">
      <formula>"CMS"</formula>
    </cfRule>
  </conditionalFormatting>
  <conditionalFormatting sqref="BU657">
    <cfRule type="cellIs" dxfId="382" priority="125" operator="equal">
      <formula>"PMS"</formula>
    </cfRule>
    <cfRule type="cellIs" dxfId="381" priority="126" operator="equal">
      <formula>"CMS"</formula>
    </cfRule>
  </conditionalFormatting>
  <conditionalFormatting sqref="BU658">
    <cfRule type="cellIs" dxfId="380" priority="123" operator="equal">
      <formula>"PMS"</formula>
    </cfRule>
    <cfRule type="cellIs" dxfId="379" priority="124" operator="equal">
      <formula>"CMS"</formula>
    </cfRule>
  </conditionalFormatting>
  <conditionalFormatting sqref="BU659">
    <cfRule type="cellIs" dxfId="378" priority="121" operator="equal">
      <formula>"PMS"</formula>
    </cfRule>
    <cfRule type="cellIs" dxfId="377" priority="122" operator="equal">
      <formula>"CMS"</formula>
    </cfRule>
  </conditionalFormatting>
  <conditionalFormatting sqref="BU660">
    <cfRule type="cellIs" dxfId="376" priority="119" operator="equal">
      <formula>"PMS"</formula>
    </cfRule>
    <cfRule type="cellIs" dxfId="375" priority="120" operator="equal">
      <formula>"CMS"</formula>
    </cfRule>
  </conditionalFormatting>
  <conditionalFormatting sqref="BU661">
    <cfRule type="cellIs" dxfId="374" priority="117" operator="equal">
      <formula>"PMS"</formula>
    </cfRule>
    <cfRule type="cellIs" dxfId="373" priority="118" operator="equal">
      <formula>"CMS"</formula>
    </cfRule>
  </conditionalFormatting>
  <conditionalFormatting sqref="E680:BJ703">
    <cfRule type="cellIs" dxfId="372" priority="115" operator="equal">
      <formula>"PMS"</formula>
    </cfRule>
    <cfRule type="cellIs" dxfId="371" priority="116" operator="equal">
      <formula>"CMS"</formula>
    </cfRule>
  </conditionalFormatting>
  <conditionalFormatting sqref="BR680:BT703 BV680:BX703 BZ680:BZ703 BK681:BM703 BK680:BL680 BO680:BP703">
    <cfRule type="cellIs" dxfId="370" priority="113" operator="equal">
      <formula>"PMS"</formula>
    </cfRule>
    <cfRule type="cellIs" dxfId="369" priority="114" operator="equal">
      <formula>"CMS"</formula>
    </cfRule>
  </conditionalFormatting>
  <conditionalFormatting sqref="CA680:CB703">
    <cfRule type="cellIs" dxfId="368" priority="111" operator="equal">
      <formula>"PMS"</formula>
    </cfRule>
    <cfRule type="cellIs" dxfId="367" priority="112" operator="equal">
      <formula>"CMS"</formula>
    </cfRule>
  </conditionalFormatting>
  <conditionalFormatting sqref="BN703">
    <cfRule type="cellIs" dxfId="366" priority="109" operator="equal">
      <formula>"PMS"</formula>
    </cfRule>
    <cfRule type="cellIs" dxfId="365" priority="110" operator="equal">
      <formula>"CMS"</formula>
    </cfRule>
  </conditionalFormatting>
  <conditionalFormatting sqref="BQ681:BQ703">
    <cfRule type="cellIs" dxfId="364" priority="107" operator="equal">
      <formula>"PMS"</formula>
    </cfRule>
    <cfRule type="cellIs" dxfId="363" priority="108" operator="equal">
      <formula>"CMS"</formula>
    </cfRule>
  </conditionalFormatting>
  <conditionalFormatting sqref="BU687:BU703">
    <cfRule type="cellIs" dxfId="362" priority="105" operator="equal">
      <formula>"PMS"</formula>
    </cfRule>
    <cfRule type="cellIs" dxfId="361" priority="106" operator="equal">
      <formula>"CMS"</formula>
    </cfRule>
  </conditionalFormatting>
  <conditionalFormatting sqref="BY681:BY703">
    <cfRule type="cellIs" dxfId="360" priority="103" operator="equal">
      <formula>"PMS"</formula>
    </cfRule>
    <cfRule type="cellIs" dxfId="359" priority="104" operator="equal">
      <formula>"CMS"</formula>
    </cfRule>
  </conditionalFormatting>
  <conditionalFormatting sqref="BM680:BN680">
    <cfRule type="cellIs" dxfId="358" priority="101" operator="equal">
      <formula>"PMS"</formula>
    </cfRule>
    <cfRule type="cellIs" dxfId="357" priority="102" operator="equal">
      <formula>"CMS"</formula>
    </cfRule>
  </conditionalFormatting>
  <conditionalFormatting sqref="BN681:BN702">
    <cfRule type="cellIs" dxfId="356" priority="99" operator="equal">
      <formula>"PMS"</formula>
    </cfRule>
    <cfRule type="cellIs" dxfId="355" priority="100" operator="equal">
      <formula>"CMS"</formula>
    </cfRule>
  </conditionalFormatting>
  <conditionalFormatting sqref="BQ680">
    <cfRule type="cellIs" dxfId="354" priority="97" operator="equal">
      <formula>"PMS"</formula>
    </cfRule>
    <cfRule type="cellIs" dxfId="353" priority="98" operator="equal">
      <formula>"CMS"</formula>
    </cfRule>
  </conditionalFormatting>
  <conditionalFormatting sqref="BY680">
    <cfRule type="cellIs" dxfId="352" priority="95" operator="equal">
      <formula>"PMS"</formula>
    </cfRule>
    <cfRule type="cellIs" dxfId="351" priority="96" operator="equal">
      <formula>"CMS"</formula>
    </cfRule>
  </conditionalFormatting>
  <conditionalFormatting sqref="BU680">
    <cfRule type="cellIs" dxfId="350" priority="93" operator="equal">
      <formula>"PMS"</formula>
    </cfRule>
    <cfRule type="cellIs" dxfId="349" priority="94" operator="equal">
      <formula>"CMS"</formula>
    </cfRule>
  </conditionalFormatting>
  <conditionalFormatting sqref="BU681">
    <cfRule type="cellIs" dxfId="348" priority="91" operator="equal">
      <formula>"PMS"</formula>
    </cfRule>
    <cfRule type="cellIs" dxfId="347" priority="92" operator="equal">
      <formula>"CMS"</formula>
    </cfRule>
  </conditionalFormatting>
  <conditionalFormatting sqref="BU682">
    <cfRule type="cellIs" dxfId="346" priority="89" operator="equal">
      <formula>"PMS"</formula>
    </cfRule>
    <cfRule type="cellIs" dxfId="345" priority="90" operator="equal">
      <formula>"CMS"</formula>
    </cfRule>
  </conditionalFormatting>
  <conditionalFormatting sqref="BU683">
    <cfRule type="cellIs" dxfId="344" priority="87" operator="equal">
      <formula>"PMS"</formula>
    </cfRule>
    <cfRule type="cellIs" dxfId="343" priority="88" operator="equal">
      <formula>"CMS"</formula>
    </cfRule>
  </conditionalFormatting>
  <conditionalFormatting sqref="BU684">
    <cfRule type="cellIs" dxfId="342" priority="85" operator="equal">
      <formula>"PMS"</formula>
    </cfRule>
    <cfRule type="cellIs" dxfId="341" priority="86" operator="equal">
      <formula>"CMS"</formula>
    </cfRule>
  </conditionalFormatting>
  <conditionalFormatting sqref="BU685">
    <cfRule type="cellIs" dxfId="340" priority="83" operator="equal">
      <formula>"PMS"</formula>
    </cfRule>
    <cfRule type="cellIs" dxfId="339" priority="84" operator="equal">
      <formula>"CMS"</formula>
    </cfRule>
  </conditionalFormatting>
  <conditionalFormatting sqref="BU686">
    <cfRule type="cellIs" dxfId="338" priority="81" operator="equal">
      <formula>"PMS"</formula>
    </cfRule>
    <cfRule type="cellIs" dxfId="337" priority="82" operator="equal">
      <formula>"CMS"</formula>
    </cfRule>
  </conditionalFormatting>
  <conditionalFormatting sqref="E705:BJ728">
    <cfRule type="cellIs" dxfId="336" priority="79" operator="equal">
      <formula>"PMS"</formula>
    </cfRule>
    <cfRule type="cellIs" dxfId="335" priority="80" operator="equal">
      <formula>"CMS"</formula>
    </cfRule>
  </conditionalFormatting>
  <conditionalFormatting sqref="BR705:BT728 BV705:BX728 BZ705:BZ728 BK706:BM728 BK705:BL705 BO705:BP728">
    <cfRule type="cellIs" dxfId="334" priority="77" operator="equal">
      <formula>"PMS"</formula>
    </cfRule>
    <cfRule type="cellIs" dxfId="333" priority="78" operator="equal">
      <formula>"CMS"</formula>
    </cfRule>
  </conditionalFormatting>
  <conditionalFormatting sqref="CA705:CB728">
    <cfRule type="cellIs" dxfId="332" priority="75" operator="equal">
      <formula>"PMS"</formula>
    </cfRule>
    <cfRule type="cellIs" dxfId="331" priority="76" operator="equal">
      <formula>"CMS"</formula>
    </cfRule>
  </conditionalFormatting>
  <conditionalFormatting sqref="BN728">
    <cfRule type="cellIs" dxfId="330" priority="73" operator="equal">
      <formula>"PMS"</formula>
    </cfRule>
    <cfRule type="cellIs" dxfId="329" priority="74" operator="equal">
      <formula>"CMS"</formula>
    </cfRule>
  </conditionalFormatting>
  <conditionalFormatting sqref="BQ706:BQ728">
    <cfRule type="cellIs" dxfId="328" priority="71" operator="equal">
      <formula>"PMS"</formula>
    </cfRule>
    <cfRule type="cellIs" dxfId="327" priority="72" operator="equal">
      <formula>"CMS"</formula>
    </cfRule>
  </conditionalFormatting>
  <conditionalFormatting sqref="BU712:BU728">
    <cfRule type="cellIs" dxfId="326" priority="69" operator="equal">
      <formula>"PMS"</formula>
    </cfRule>
    <cfRule type="cellIs" dxfId="325" priority="70" operator="equal">
      <formula>"CMS"</formula>
    </cfRule>
  </conditionalFormatting>
  <conditionalFormatting sqref="BY706:BY728">
    <cfRule type="cellIs" dxfId="324" priority="67" operator="equal">
      <formula>"PMS"</formula>
    </cfRule>
    <cfRule type="cellIs" dxfId="323" priority="68" operator="equal">
      <formula>"CMS"</formula>
    </cfRule>
  </conditionalFormatting>
  <conditionalFormatting sqref="BM705:BN705">
    <cfRule type="cellIs" dxfId="322" priority="65" operator="equal">
      <formula>"PMS"</formula>
    </cfRule>
    <cfRule type="cellIs" dxfId="321" priority="66" operator="equal">
      <formula>"CMS"</formula>
    </cfRule>
  </conditionalFormatting>
  <conditionalFormatting sqref="BN706:BN727">
    <cfRule type="cellIs" dxfId="320" priority="63" operator="equal">
      <formula>"PMS"</formula>
    </cfRule>
    <cfRule type="cellIs" dxfId="319" priority="64" operator="equal">
      <formula>"CMS"</formula>
    </cfRule>
  </conditionalFormatting>
  <conditionalFormatting sqref="BQ705">
    <cfRule type="cellIs" dxfId="318" priority="61" operator="equal">
      <formula>"PMS"</formula>
    </cfRule>
    <cfRule type="cellIs" dxfId="317" priority="62" operator="equal">
      <formula>"CMS"</formula>
    </cfRule>
  </conditionalFormatting>
  <conditionalFormatting sqref="BY705">
    <cfRule type="cellIs" dxfId="316" priority="59" operator="equal">
      <formula>"PMS"</formula>
    </cfRule>
    <cfRule type="cellIs" dxfId="315" priority="60" operator="equal">
      <formula>"CMS"</formula>
    </cfRule>
  </conditionalFormatting>
  <conditionalFormatting sqref="BU705">
    <cfRule type="cellIs" dxfId="314" priority="57" operator="equal">
      <formula>"PMS"</formula>
    </cfRule>
    <cfRule type="cellIs" dxfId="313" priority="58" operator="equal">
      <formula>"CMS"</formula>
    </cfRule>
  </conditionalFormatting>
  <conditionalFormatting sqref="BU706">
    <cfRule type="cellIs" dxfId="312" priority="55" operator="equal">
      <formula>"PMS"</formula>
    </cfRule>
    <cfRule type="cellIs" dxfId="311" priority="56" operator="equal">
      <formula>"CMS"</formula>
    </cfRule>
  </conditionalFormatting>
  <conditionalFormatting sqref="BU707">
    <cfRule type="cellIs" dxfId="310" priority="53" operator="equal">
      <formula>"PMS"</formula>
    </cfRule>
    <cfRule type="cellIs" dxfId="309" priority="54" operator="equal">
      <formula>"CMS"</formula>
    </cfRule>
  </conditionalFormatting>
  <conditionalFormatting sqref="BU708">
    <cfRule type="cellIs" dxfId="308" priority="51" operator="equal">
      <formula>"PMS"</formula>
    </cfRule>
    <cfRule type="cellIs" dxfId="307" priority="52" operator="equal">
      <formula>"CMS"</formula>
    </cfRule>
  </conditionalFormatting>
  <conditionalFormatting sqref="BU709">
    <cfRule type="cellIs" dxfId="306" priority="49" operator="equal">
      <formula>"PMS"</formula>
    </cfRule>
    <cfRule type="cellIs" dxfId="305" priority="50" operator="equal">
      <formula>"CMS"</formula>
    </cfRule>
  </conditionalFormatting>
  <conditionalFormatting sqref="BU710">
    <cfRule type="cellIs" dxfId="304" priority="47" operator="equal">
      <formula>"PMS"</formula>
    </cfRule>
    <cfRule type="cellIs" dxfId="303" priority="48" operator="equal">
      <formula>"CMS"</formula>
    </cfRule>
  </conditionalFormatting>
  <conditionalFormatting sqref="BU711">
    <cfRule type="cellIs" dxfId="302" priority="45" operator="equal">
      <formula>"PMS"</formula>
    </cfRule>
    <cfRule type="cellIs" dxfId="301" priority="46" operator="equal">
      <formula>"CMS"</formula>
    </cfRule>
  </conditionalFormatting>
  <conditionalFormatting sqref="E730:BJ753">
    <cfRule type="cellIs" dxfId="300" priority="43" operator="equal">
      <formula>"PMS"</formula>
    </cfRule>
    <cfRule type="cellIs" dxfId="299" priority="44" operator="equal">
      <formula>"CMS"</formula>
    </cfRule>
  </conditionalFormatting>
  <conditionalFormatting sqref="BR730:BT753 BV730:BX753 BZ730:BZ753 BK731:BM753 BK730:BL730 BO730:BP753">
    <cfRule type="cellIs" dxfId="298" priority="41" operator="equal">
      <formula>"PMS"</formula>
    </cfRule>
    <cfRule type="cellIs" dxfId="297" priority="42" operator="equal">
      <formula>"CMS"</formula>
    </cfRule>
  </conditionalFormatting>
  <conditionalFormatting sqref="CA730:CB753">
    <cfRule type="cellIs" dxfId="296" priority="39" operator="equal">
      <formula>"PMS"</formula>
    </cfRule>
    <cfRule type="cellIs" dxfId="295" priority="40" operator="equal">
      <formula>"CMS"</formula>
    </cfRule>
  </conditionalFormatting>
  <conditionalFormatting sqref="BN753">
    <cfRule type="cellIs" dxfId="294" priority="37" operator="equal">
      <formula>"PMS"</formula>
    </cfRule>
    <cfRule type="cellIs" dxfId="293" priority="38" operator="equal">
      <formula>"CMS"</formula>
    </cfRule>
  </conditionalFormatting>
  <conditionalFormatting sqref="BQ731:BQ753">
    <cfRule type="cellIs" dxfId="292" priority="35" operator="equal">
      <formula>"PMS"</formula>
    </cfRule>
    <cfRule type="cellIs" dxfId="291" priority="36" operator="equal">
      <formula>"CMS"</formula>
    </cfRule>
  </conditionalFormatting>
  <conditionalFormatting sqref="BU737:BU753">
    <cfRule type="cellIs" dxfId="290" priority="33" operator="equal">
      <formula>"PMS"</formula>
    </cfRule>
    <cfRule type="cellIs" dxfId="289" priority="34" operator="equal">
      <formula>"CMS"</formula>
    </cfRule>
  </conditionalFormatting>
  <conditionalFormatting sqref="BY731:BY753">
    <cfRule type="cellIs" dxfId="288" priority="31" operator="equal">
      <formula>"PMS"</formula>
    </cfRule>
    <cfRule type="cellIs" dxfId="287" priority="32" operator="equal">
      <formula>"CMS"</formula>
    </cfRule>
  </conditionalFormatting>
  <conditionalFormatting sqref="BM730:BN730">
    <cfRule type="cellIs" dxfId="286" priority="29" operator="equal">
      <formula>"PMS"</formula>
    </cfRule>
    <cfRule type="cellIs" dxfId="285" priority="30" operator="equal">
      <formula>"CMS"</formula>
    </cfRule>
  </conditionalFormatting>
  <conditionalFormatting sqref="BN731:BN752">
    <cfRule type="cellIs" dxfId="284" priority="27" operator="equal">
      <formula>"PMS"</formula>
    </cfRule>
    <cfRule type="cellIs" dxfId="283" priority="28" operator="equal">
      <formula>"CMS"</formula>
    </cfRule>
  </conditionalFormatting>
  <conditionalFormatting sqref="BQ730">
    <cfRule type="cellIs" dxfId="282" priority="25" operator="equal">
      <formula>"PMS"</formula>
    </cfRule>
    <cfRule type="cellIs" dxfId="281" priority="26" operator="equal">
      <formula>"CMS"</formula>
    </cfRule>
  </conditionalFormatting>
  <conditionalFormatting sqref="BY730">
    <cfRule type="cellIs" dxfId="280" priority="23" operator="equal">
      <formula>"PMS"</formula>
    </cfRule>
    <cfRule type="cellIs" dxfId="279" priority="24" operator="equal">
      <formula>"CMS"</formula>
    </cfRule>
  </conditionalFormatting>
  <conditionalFormatting sqref="BU730">
    <cfRule type="cellIs" dxfId="278" priority="21" operator="equal">
      <formula>"PMS"</formula>
    </cfRule>
    <cfRule type="cellIs" dxfId="277" priority="22" operator="equal">
      <formula>"CMS"</formula>
    </cfRule>
  </conditionalFormatting>
  <conditionalFormatting sqref="BU731">
    <cfRule type="cellIs" dxfId="276" priority="19" operator="equal">
      <formula>"PMS"</formula>
    </cfRule>
    <cfRule type="cellIs" dxfId="275" priority="20" operator="equal">
      <formula>"CMS"</formula>
    </cfRule>
  </conditionalFormatting>
  <conditionalFormatting sqref="BU732">
    <cfRule type="cellIs" dxfId="274" priority="17" operator="equal">
      <formula>"PMS"</formula>
    </cfRule>
    <cfRule type="cellIs" dxfId="273" priority="18" operator="equal">
      <formula>"CMS"</formula>
    </cfRule>
  </conditionalFormatting>
  <conditionalFormatting sqref="BU733">
    <cfRule type="cellIs" dxfId="272" priority="15" operator="equal">
      <formula>"PMS"</formula>
    </cfRule>
    <cfRule type="cellIs" dxfId="271" priority="16" operator="equal">
      <formula>"CMS"</formula>
    </cfRule>
  </conditionalFormatting>
  <conditionalFormatting sqref="BU734">
    <cfRule type="cellIs" dxfId="270" priority="13" operator="equal">
      <formula>"PMS"</formula>
    </cfRule>
    <cfRule type="cellIs" dxfId="269" priority="14" operator="equal">
      <formula>"CMS"</formula>
    </cfRule>
  </conditionalFormatting>
  <conditionalFormatting sqref="BU735">
    <cfRule type="cellIs" dxfId="268" priority="11" operator="equal">
      <formula>"PMS"</formula>
    </cfRule>
    <cfRule type="cellIs" dxfId="267" priority="12" operator="equal">
      <formula>"CMS"</formula>
    </cfRule>
  </conditionalFormatting>
  <conditionalFormatting sqref="BU736">
    <cfRule type="cellIs" dxfId="266" priority="9" operator="equal">
      <formula>"PMS"</formula>
    </cfRule>
    <cfRule type="cellIs" dxfId="265" priority="10" operator="equal">
      <formula>"CMS"</formula>
    </cfRule>
  </conditionalFormatting>
  <conditionalFormatting sqref="AV101:AW103">
    <cfRule type="cellIs" dxfId="264" priority="7" operator="equal">
      <formula>"PMS"</formula>
    </cfRule>
    <cfRule type="cellIs" dxfId="263" priority="8" operator="equal">
      <formula>"CMS"</formula>
    </cfRule>
  </conditionalFormatting>
  <conditionalFormatting sqref="BB130:BC130">
    <cfRule type="cellIs" dxfId="262" priority="5" operator="equal">
      <formula>"PMS"</formula>
    </cfRule>
    <cfRule type="cellIs" dxfId="261" priority="6" operator="equal">
      <formula>"CMS"</formula>
    </cfRule>
  </conditionalFormatting>
  <conditionalFormatting sqref="L130:M153">
    <cfRule type="cellIs" dxfId="260" priority="3" operator="equal">
      <formula>"PMS"</formula>
    </cfRule>
    <cfRule type="cellIs" dxfId="259" priority="4" operator="equal">
      <formula>"CMS"</formula>
    </cfRule>
  </conditionalFormatting>
  <conditionalFormatting sqref="BO207:BP214">
    <cfRule type="cellIs" dxfId="258" priority="1" operator="equal">
      <formula>"PMS"</formula>
    </cfRule>
    <cfRule type="cellIs" dxfId="257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64" activePane="bottomLeft" state="frozen"/>
      <selection pane="bottomLeft" activeCell="I483" sqref="I483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  <c r="D317" s="79">
        <v>46001</v>
      </c>
      <c r="E317" s="32" t="s">
        <v>1717</v>
      </c>
      <c r="F317" s="84">
        <f>(D317 + TIME(LEFT(E317, 2), MID(E317, 3, 2), 0)) - (B317 + TIME(LEFT(C317, 2), MID(C317, 3, 2), 0))</f>
        <v>2.8465277777795563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  <c r="D388" s="79">
        <v>46001</v>
      </c>
      <c r="E388" s="32" t="s">
        <v>1751</v>
      </c>
      <c r="F388" s="84">
        <f>(D388 + TIME(LEFT(E388, 2), MID(E388, 3, 2), 0)) - (B388 + TIME(LEFT(C388, 2), MID(C388, 3, 2), 0))</f>
        <v>1.4548611111094942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  <c r="D413" s="79">
        <v>46001</v>
      </c>
      <c r="E413" s="32" t="s">
        <v>1795</v>
      </c>
      <c r="F413" s="84">
        <f>(D413 + TIME(LEFT(E413, 2), MID(E413, 3, 2), 0)) - (B413 + TIME(LEFT(C413, 2), MID(C413, 3, 2), 0))</f>
        <v>1.351388888891961</v>
      </c>
    </row>
    <row r="414" spans="1:6" x14ac:dyDescent="0.25">
      <c r="A414" s="32" t="s">
        <v>326</v>
      </c>
      <c r="B414" s="79">
        <v>46000</v>
      </c>
      <c r="C414" s="32" t="s">
        <v>1617</v>
      </c>
      <c r="D414" s="79">
        <v>46000</v>
      </c>
      <c r="E414" s="32" t="s">
        <v>595</v>
      </c>
      <c r="F414" s="84">
        <f>(D414 + TIME(LEFT(E414, 2), MID(E414, 3, 2), 0)) - (B414 + TIME(LEFT(C414, 2), MID(C414, 3, 2), 0))</f>
        <v>0.66458333333866904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D429" s="79">
        <v>46001</v>
      </c>
      <c r="E429" s="32" t="s">
        <v>339</v>
      </c>
      <c r="F429" s="84">
        <f>(D429 + TIME(LEFT(E429, 2), MID(E429, 3, 2), 0)) - (B429 + TIME(LEFT(C429, 2), MID(C429, 3, 2), 0))</f>
        <v>0.97569444443797693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  <c r="D431" s="79">
        <v>46001</v>
      </c>
      <c r="E431" s="32" t="s">
        <v>1785</v>
      </c>
      <c r="F431" s="84">
        <f>(D431 + TIME(LEFT(E431, 2), MID(E431, 3, 2), 0)) - (B431 + TIME(LEFT(C431, 2), MID(C431, 3, 2), 0))</f>
        <v>0.65138888888759539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  <c r="D436" s="79">
        <v>46001</v>
      </c>
      <c r="E436" s="32" t="s">
        <v>1709</v>
      </c>
      <c r="F436" s="84">
        <f>(D436 + TIME(LEFT(E436, 2), MID(E436, 3, 2), 0)) - (B436 + TIME(LEFT(C436, 2), MID(C436, 3, 2), 0))</f>
        <v>0.25624999999854481</v>
      </c>
    </row>
    <row r="437" spans="1:6" x14ac:dyDescent="0.25">
      <c r="A437" s="32" t="s">
        <v>267</v>
      </c>
      <c r="B437" s="79">
        <v>46000</v>
      </c>
      <c r="C437" s="32" t="s">
        <v>1669</v>
      </c>
      <c r="D437" s="79">
        <v>46000</v>
      </c>
      <c r="E437" s="32" t="s">
        <v>1700</v>
      </c>
      <c r="F437" s="84">
        <f>(D437 + TIME(LEFT(E437, 2), MID(E437, 3, 2), 0)) - (B437 + TIME(LEFT(C437, 2), MID(C437, 3, 2), 0))</f>
        <v>0.18611111111385981</v>
      </c>
    </row>
    <row r="438" spans="1:6" x14ac:dyDescent="0.25">
      <c r="A438" s="32" t="s">
        <v>308</v>
      </c>
      <c r="B438" s="79">
        <v>46000</v>
      </c>
      <c r="C438" s="32" t="s">
        <v>1678</v>
      </c>
      <c r="D438" s="79">
        <v>46000</v>
      </c>
      <c r="E438" s="32" t="s">
        <v>1698</v>
      </c>
      <c r="F438" s="84">
        <f>(D438 + TIME(LEFT(E438, 2), MID(E438, 3, 2), 0)) - (B438 + TIME(LEFT(C438, 2), MID(C438, 3, 2), 0))</f>
        <v>0.10763888889050577</v>
      </c>
    </row>
    <row r="439" spans="1:6" x14ac:dyDescent="0.25">
      <c r="A439" s="32" t="s">
        <v>245</v>
      </c>
      <c r="B439" s="79">
        <v>46000</v>
      </c>
      <c r="C439" s="32" t="s">
        <v>464</v>
      </c>
      <c r="D439" s="79">
        <v>46000</v>
      </c>
      <c r="E439" s="32" t="s">
        <v>1702</v>
      </c>
      <c r="F439" s="84">
        <f>(D439 + TIME(LEFT(E439, 2), MID(E439, 3, 2), 0)) - (B439 + TIME(LEFT(C439, 2), MID(C439, 3, 2), 0))</f>
        <v>0.12847222221898846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  <c r="D441" s="79">
        <v>46000</v>
      </c>
      <c r="E441" s="32" t="s">
        <v>321</v>
      </c>
      <c r="F441" s="84">
        <f>(D441 + TIME(LEFT(E441, 2), MID(E441, 3, 2), 0)) - (B441 + TIME(LEFT(C441, 2), MID(C441, 3, 2), 0))</f>
        <v>8.5416666668606922E-2</v>
      </c>
    </row>
    <row r="442" spans="1:6" x14ac:dyDescent="0.25">
      <c r="A442" s="32" t="s">
        <v>248</v>
      </c>
      <c r="B442" s="79">
        <v>46000</v>
      </c>
      <c r="C442" s="32" t="s">
        <v>1684</v>
      </c>
      <c r="D442" s="79">
        <v>46000</v>
      </c>
      <c r="E442" s="32" t="s">
        <v>1416</v>
      </c>
      <c r="F442" s="84">
        <f>(D442 + TIME(LEFT(E442, 2), MID(E442, 3, 2), 0)) - (B442 + TIME(LEFT(C442, 2), MID(C442, 3, 2), 0))</f>
        <v>9.7222222226264421E-2</v>
      </c>
    </row>
    <row r="443" spans="1:6" x14ac:dyDescent="0.25">
      <c r="A443" s="32" t="s">
        <v>270</v>
      </c>
      <c r="B443" s="79">
        <v>46000</v>
      </c>
      <c r="C443" s="32" t="s">
        <v>1684</v>
      </c>
      <c r="D443" s="79">
        <v>46001</v>
      </c>
      <c r="E443" s="32" t="s">
        <v>1709</v>
      </c>
      <c r="F443" s="84">
        <f>(D443 + TIME(LEFT(E443, 2), MID(E443, 3, 2), 0)) - (B443 + TIME(LEFT(C443, 2), MID(C443, 3, 2), 0))</f>
        <v>0.12152777778101154</v>
      </c>
    </row>
    <row r="444" spans="1:6" x14ac:dyDescent="0.25">
      <c r="A444" s="32" t="s">
        <v>259</v>
      </c>
      <c r="B444" s="79">
        <v>46000</v>
      </c>
      <c r="C444" s="32" t="s">
        <v>305</v>
      </c>
      <c r="D444" s="79">
        <v>46001</v>
      </c>
      <c r="E444" s="32" t="s">
        <v>234</v>
      </c>
      <c r="F444" s="84">
        <f>(D444 + TIME(LEFT(E444, 2), MID(E444, 3, 2), 0)) - (B444 + TIME(LEFT(C444, 2), MID(C444, 3, 2), 0))</f>
        <v>0.44583333333139308</v>
      </c>
    </row>
    <row r="445" spans="1:6" x14ac:dyDescent="0.25">
      <c r="A445" s="32" t="s">
        <v>202</v>
      </c>
      <c r="B445" s="79">
        <v>46001</v>
      </c>
      <c r="C445" s="32" t="s">
        <v>1707</v>
      </c>
      <c r="D445" s="79">
        <v>46001</v>
      </c>
      <c r="E445" s="32" t="s">
        <v>1789</v>
      </c>
      <c r="F445" s="84">
        <f>(D445 + TIME(LEFT(E445, 2), MID(E445, 3, 2), 0)) - (B445 + TIME(LEFT(C445, 2), MID(C445, 3, 2), 0))</f>
        <v>0.18611111110658385</v>
      </c>
    </row>
    <row r="446" spans="1:6" x14ac:dyDescent="0.25">
      <c r="A446" s="32" t="s">
        <v>245</v>
      </c>
      <c r="B446" s="79">
        <v>46001</v>
      </c>
      <c r="C446" s="32" t="s">
        <v>454</v>
      </c>
      <c r="D446" s="79">
        <v>46001</v>
      </c>
      <c r="E446" s="32" t="s">
        <v>1724</v>
      </c>
      <c r="F446" s="84">
        <f>(D446 + TIME(LEFT(E446, 2), MID(E446, 3, 2), 0)) - (B446 + TIME(LEFT(C446, 2), MID(C446, 3, 2), 0))</f>
        <v>4.5833333329937886E-2</v>
      </c>
    </row>
    <row r="447" spans="1:6" x14ac:dyDescent="0.25">
      <c r="A447" s="32" t="s">
        <v>248</v>
      </c>
      <c r="B447" s="79">
        <v>46001</v>
      </c>
      <c r="C447" s="32" t="s">
        <v>454</v>
      </c>
      <c r="D447" s="79">
        <v>46001</v>
      </c>
      <c r="E447" s="32" t="s">
        <v>294</v>
      </c>
      <c r="F447" s="84">
        <f>(D447 + TIME(LEFT(E447, 2), MID(E447, 3, 2), 0)) - (B447 + TIME(LEFT(C447, 2), MID(C447, 3, 2), 0))</f>
        <v>0.18125000000145519</v>
      </c>
    </row>
    <row r="448" spans="1:6" x14ac:dyDescent="0.25">
      <c r="A448" s="32" t="s">
        <v>373</v>
      </c>
      <c r="B448" s="79">
        <v>46001</v>
      </c>
      <c r="C448" s="32" t="s">
        <v>1714</v>
      </c>
      <c r="D448" s="79">
        <v>46001</v>
      </c>
      <c r="E448" s="32" t="s">
        <v>1726</v>
      </c>
      <c r="F448" s="84">
        <f>(D448 + TIME(LEFT(E448, 2), MID(E448, 3, 2), 0)) - (B448 + TIME(LEFT(C448, 2), MID(C448, 3, 2), 0))</f>
        <v>4.7222222223354038E-2</v>
      </c>
    </row>
    <row r="449" spans="1:8" x14ac:dyDescent="0.25">
      <c r="A449" s="32" t="s">
        <v>270</v>
      </c>
      <c r="B449" s="79">
        <v>46001</v>
      </c>
      <c r="C449" s="32" t="s">
        <v>1714</v>
      </c>
      <c r="D449" s="79">
        <v>46001</v>
      </c>
      <c r="E449" s="32" t="s">
        <v>1722</v>
      </c>
      <c r="F449" s="84">
        <f>(D449 + TIME(LEFT(E449, 2), MID(E449, 3, 2), 0)) - (B449 + TIME(LEFT(C449, 2), MID(C449, 3, 2), 0))</f>
        <v>3.1944444446708076E-2</v>
      </c>
    </row>
    <row r="450" spans="1:8" ht="28.5" x14ac:dyDescent="0.25">
      <c r="A450" s="32" t="s">
        <v>189</v>
      </c>
      <c r="B450" s="79">
        <v>46001</v>
      </c>
      <c r="C450" s="32" t="s">
        <v>1717</v>
      </c>
      <c r="D450" s="79">
        <v>46001</v>
      </c>
      <c r="E450" s="32" t="s">
        <v>1733</v>
      </c>
      <c r="F450" s="84">
        <f>(D450 + TIME(LEFT(E450, 2), MID(E450, 3, 2), 0)) - (B450 + TIME(LEFT(C450, 2), MID(C450, 3, 2), 0))</f>
        <v>0.16388888889196096</v>
      </c>
      <c r="G450" s="32" t="s">
        <v>4</v>
      </c>
      <c r="H450" s="80" t="s">
        <v>1719</v>
      </c>
    </row>
    <row r="451" spans="1:8" x14ac:dyDescent="0.25">
      <c r="A451" s="32" t="s">
        <v>303</v>
      </c>
      <c r="B451" s="79">
        <v>46001</v>
      </c>
      <c r="C451" s="32" t="s">
        <v>1720</v>
      </c>
      <c r="D451" s="79">
        <v>46001</v>
      </c>
      <c r="E451" s="32" t="s">
        <v>1735</v>
      </c>
      <c r="F451" s="84">
        <f>(D451 + TIME(LEFT(E451, 2), MID(E451, 3, 2), 0)) - (B451 + TIME(LEFT(C451, 2), MID(C451, 3, 2), 0))</f>
        <v>0.15694444444670808</v>
      </c>
    </row>
    <row r="452" spans="1:8" x14ac:dyDescent="0.25">
      <c r="A452" s="32" t="s">
        <v>270</v>
      </c>
      <c r="B452" s="79">
        <v>46001</v>
      </c>
      <c r="C452" s="32" t="s">
        <v>1586</v>
      </c>
      <c r="D452" s="79">
        <v>46001</v>
      </c>
      <c r="E452" s="32" t="s">
        <v>1729</v>
      </c>
      <c r="F452" s="84">
        <f>(D452 + TIME(LEFT(E452, 2), MID(E452, 3, 2), 0)) - (B452 + TIME(LEFT(C452, 2), MID(C452, 3, 2), 0))</f>
        <v>2.7777777722803876E-3</v>
      </c>
    </row>
    <row r="453" spans="1:8" x14ac:dyDescent="0.25">
      <c r="A453" s="32" t="s">
        <v>270</v>
      </c>
      <c r="B453" s="79">
        <v>46001</v>
      </c>
      <c r="C453" s="32" t="s">
        <v>1730</v>
      </c>
      <c r="D453" s="79">
        <v>46001</v>
      </c>
      <c r="E453" s="32" t="s">
        <v>1738</v>
      </c>
      <c r="F453" s="84">
        <f>(D453 + TIME(LEFT(E453, 2), MID(E453, 3, 2), 0)) - (B453 + TIME(LEFT(C453, 2), MID(C453, 3, 2), 0))</f>
        <v>4.1666666664241347E-2</v>
      </c>
    </row>
    <row r="454" spans="1:8" x14ac:dyDescent="0.25">
      <c r="A454" s="32" t="s">
        <v>326</v>
      </c>
      <c r="B454" s="79">
        <v>46001</v>
      </c>
      <c r="C454" s="32" t="s">
        <v>456</v>
      </c>
      <c r="D454" s="79">
        <v>46001</v>
      </c>
      <c r="E454" s="32" t="s">
        <v>296</v>
      </c>
      <c r="F454" s="84">
        <f>(D454 + TIME(LEFT(E454, 2), MID(E454, 3, 2), 0)) - (B454 + TIME(LEFT(C454, 2), MID(C454, 3, 2), 0))</f>
        <v>3.125E-2</v>
      </c>
    </row>
    <row r="455" spans="1:8" x14ac:dyDescent="0.25">
      <c r="A455" s="32" t="s">
        <v>189</v>
      </c>
      <c r="B455" s="79">
        <v>46001</v>
      </c>
      <c r="C455" s="32" t="s">
        <v>1733</v>
      </c>
    </row>
    <row r="456" spans="1:8" x14ac:dyDescent="0.25">
      <c r="A456" s="32" t="s">
        <v>267</v>
      </c>
      <c r="B456" s="79">
        <v>46001</v>
      </c>
      <c r="C456" s="32" t="s">
        <v>211</v>
      </c>
      <c r="D456" s="79">
        <v>46001</v>
      </c>
      <c r="E456" s="32" t="s">
        <v>212</v>
      </c>
      <c r="F456" s="84">
        <f>(D456 + TIME(LEFT(E456, 2), MID(E456, 3, 2), 0)) - (B456 + TIME(LEFT(C456, 2), MID(C456, 3, 2), 0))</f>
        <v>2.6388888887595385E-2</v>
      </c>
    </row>
    <row r="457" spans="1:8" x14ac:dyDescent="0.25">
      <c r="A457" s="32" t="s">
        <v>270</v>
      </c>
      <c r="B457" s="79">
        <v>46001</v>
      </c>
      <c r="C457" s="32" t="s">
        <v>1741</v>
      </c>
      <c r="D457" s="79">
        <v>46001</v>
      </c>
      <c r="E457" s="32" t="s">
        <v>1743</v>
      </c>
      <c r="F457" s="84">
        <f>(D457 + TIME(LEFT(E457, 2), MID(E457, 3, 2), 0)) - (B457 + TIME(LEFT(C457, 2), MID(C457, 3, 2), 0))</f>
        <v>2.9166666667151731E-2</v>
      </c>
    </row>
    <row r="458" spans="1:8" x14ac:dyDescent="0.25">
      <c r="A458" s="32" t="s">
        <v>282</v>
      </c>
      <c r="B458" s="79">
        <v>46001</v>
      </c>
      <c r="C458" s="32" t="s">
        <v>524</v>
      </c>
    </row>
    <row r="459" spans="1:8" x14ac:dyDescent="0.25">
      <c r="A459" s="32" t="s">
        <v>373</v>
      </c>
      <c r="B459" s="79">
        <v>46001</v>
      </c>
      <c r="C459" s="32" t="s">
        <v>1434</v>
      </c>
    </row>
    <row r="460" spans="1:8" x14ac:dyDescent="0.25">
      <c r="A460" s="32" t="s">
        <v>303</v>
      </c>
      <c r="B460" s="79">
        <v>46001</v>
      </c>
      <c r="C460" s="32" t="s">
        <v>1434</v>
      </c>
    </row>
    <row r="461" spans="1:8" x14ac:dyDescent="0.25">
      <c r="A461" s="32" t="s">
        <v>306</v>
      </c>
      <c r="B461" s="79">
        <v>46001</v>
      </c>
      <c r="C461" s="32" t="s">
        <v>1747</v>
      </c>
    </row>
    <row r="462" spans="1:8" x14ac:dyDescent="0.25">
      <c r="A462" s="32" t="s">
        <v>308</v>
      </c>
      <c r="B462" s="79">
        <v>46001</v>
      </c>
      <c r="C462" s="32" t="s">
        <v>1749</v>
      </c>
    </row>
    <row r="463" spans="1:8" x14ac:dyDescent="0.25">
      <c r="A463" s="32" t="s">
        <v>316</v>
      </c>
      <c r="B463" s="79">
        <v>46001</v>
      </c>
      <c r="C463" s="32" t="s">
        <v>542</v>
      </c>
    </row>
    <row r="464" spans="1:8" x14ac:dyDescent="0.25">
      <c r="A464" s="32" t="s">
        <v>248</v>
      </c>
      <c r="B464" s="79">
        <v>46001</v>
      </c>
      <c r="C464" s="32" t="s">
        <v>225</v>
      </c>
    </row>
    <row r="465" spans="1:6" x14ac:dyDescent="0.25">
      <c r="A465" s="32" t="s">
        <v>251</v>
      </c>
      <c r="B465" s="79">
        <v>46001</v>
      </c>
      <c r="C465" s="32" t="s">
        <v>1756</v>
      </c>
    </row>
    <row r="466" spans="1:6" x14ac:dyDescent="0.25">
      <c r="A466" s="32" t="s">
        <v>264</v>
      </c>
      <c r="B466" s="79">
        <v>46001</v>
      </c>
      <c r="C466" s="32" t="s">
        <v>322</v>
      </c>
    </row>
    <row r="467" spans="1:6" x14ac:dyDescent="0.25">
      <c r="A467" s="32" t="s">
        <v>267</v>
      </c>
      <c r="B467" s="79">
        <v>46001</v>
      </c>
      <c r="C467" s="32" t="s">
        <v>1760</v>
      </c>
    </row>
    <row r="468" spans="1:6" x14ac:dyDescent="0.25">
      <c r="A468" s="32" t="s">
        <v>270</v>
      </c>
      <c r="B468" s="79">
        <v>46001</v>
      </c>
      <c r="C468" s="32" t="s">
        <v>478</v>
      </c>
    </row>
    <row r="469" spans="1:6" x14ac:dyDescent="0.25">
      <c r="A469" s="32" t="s">
        <v>245</v>
      </c>
      <c r="B469" s="79">
        <v>46001</v>
      </c>
      <c r="C469" s="32" t="s">
        <v>1628</v>
      </c>
    </row>
    <row r="470" spans="1:6" x14ac:dyDescent="0.25">
      <c r="A470" s="32" t="s">
        <v>326</v>
      </c>
      <c r="B470" s="79">
        <v>46001</v>
      </c>
      <c r="C470" s="32" t="s">
        <v>479</v>
      </c>
    </row>
    <row r="471" spans="1:6" x14ac:dyDescent="0.25">
      <c r="A471" s="32" t="s">
        <v>233</v>
      </c>
      <c r="B471" s="79">
        <v>46001</v>
      </c>
      <c r="C471" s="32" t="s">
        <v>648</v>
      </c>
    </row>
    <row r="472" spans="1:6" x14ac:dyDescent="0.25">
      <c r="A472" s="32" t="s">
        <v>208</v>
      </c>
      <c r="B472" s="79">
        <v>46001</v>
      </c>
      <c r="C472" s="32" t="s">
        <v>590</v>
      </c>
      <c r="D472" s="79">
        <v>46001</v>
      </c>
      <c r="E472" s="32" t="s">
        <v>553</v>
      </c>
      <c r="F472" s="84">
        <f>(D472 + TIME(LEFT(E472, 2), MID(E472, 3, 2), 0)) - (B472 + TIME(LEFT(C472, 2), MID(C472, 3, 2), 0))</f>
        <v>0.336111111115315</v>
      </c>
    </row>
    <row r="473" spans="1:6" x14ac:dyDescent="0.25">
      <c r="A473" s="32" t="s">
        <v>222</v>
      </c>
      <c r="B473" s="79">
        <v>46001</v>
      </c>
      <c r="C473" s="32" t="s">
        <v>1767</v>
      </c>
      <c r="D473" s="79">
        <v>46001</v>
      </c>
      <c r="E473" s="32" t="s">
        <v>1814</v>
      </c>
      <c r="F473" s="84">
        <f>(D473 + TIME(LEFT(E473, 2), MID(E473, 3, 2), 0)) - (B473 + TIME(LEFT(C473, 2), MID(C473, 3, 2), 0))</f>
        <v>0.39375000000291038</v>
      </c>
    </row>
    <row r="474" spans="1:6" x14ac:dyDescent="0.25">
      <c r="A474" s="32" t="s">
        <v>210</v>
      </c>
      <c r="B474" s="79">
        <v>46001</v>
      </c>
      <c r="C474" s="32" t="s">
        <v>653</v>
      </c>
      <c r="D474" s="79">
        <v>46001</v>
      </c>
      <c r="E474" s="32" t="s">
        <v>1816</v>
      </c>
      <c r="F474" s="84">
        <f>(D474 + TIME(LEFT(E474, 2), MID(E474, 3, 2), 0)) - (B474 + TIME(LEFT(C474, 2), MID(C474, 3, 2), 0))</f>
        <v>0.40277777777373558</v>
      </c>
    </row>
    <row r="475" spans="1:6" x14ac:dyDescent="0.25">
      <c r="A475" s="32" t="s">
        <v>217</v>
      </c>
      <c r="B475" s="79">
        <v>46001</v>
      </c>
      <c r="C475" s="32" t="s">
        <v>1770</v>
      </c>
      <c r="D475" s="79">
        <v>46001</v>
      </c>
      <c r="E475" s="32" t="s">
        <v>1818</v>
      </c>
      <c r="F475" s="84">
        <f>(D475 + TIME(LEFT(E475, 2), MID(E475, 3, 2), 0)) - (B475 + TIME(LEFT(C475, 2), MID(C475, 3, 2), 0))</f>
        <v>0.39930555555474712</v>
      </c>
    </row>
    <row r="476" spans="1:6" x14ac:dyDescent="0.25">
      <c r="A476" s="32" t="s">
        <v>227</v>
      </c>
      <c r="B476" s="79">
        <v>46001</v>
      </c>
      <c r="C476" s="32" t="s">
        <v>246</v>
      </c>
      <c r="D476" s="79">
        <v>46001</v>
      </c>
      <c r="E476" s="32" t="s">
        <v>1820</v>
      </c>
      <c r="F476" s="84">
        <f>(D476 + TIME(LEFT(E476, 2), MID(E476, 3, 2), 0)) - (B476 + TIME(LEFT(C476, 2), MID(C476, 3, 2), 0))</f>
        <v>0.39236111110949423</v>
      </c>
    </row>
    <row r="477" spans="1:6" x14ac:dyDescent="0.25">
      <c r="A477" s="32" t="s">
        <v>239</v>
      </c>
      <c r="B477" s="79">
        <v>46001</v>
      </c>
      <c r="C477" s="32" t="s">
        <v>339</v>
      </c>
      <c r="D477" s="79">
        <v>46001</v>
      </c>
      <c r="E477" s="32" t="s">
        <v>486</v>
      </c>
      <c r="F477" s="84">
        <f>(D477 + TIME(LEFT(E477, 2), MID(E477, 3, 2), 0)) - (B477 + TIME(LEFT(C477, 2), MID(C477, 3, 2), 0))</f>
        <v>0.27986111111385981</v>
      </c>
    </row>
    <row r="478" spans="1:6" x14ac:dyDescent="0.25">
      <c r="A478" s="32" t="s">
        <v>242</v>
      </c>
      <c r="B478" s="79">
        <v>46001</v>
      </c>
      <c r="C478" s="32" t="s">
        <v>1774</v>
      </c>
      <c r="D478" s="79">
        <v>46001</v>
      </c>
      <c r="E478" s="32" t="s">
        <v>1776</v>
      </c>
      <c r="F478" s="84">
        <f>(D478 + TIME(LEFT(E478, 2), MID(E478, 3, 2), 0)) - (B478 + TIME(LEFT(C478, 2), MID(C478, 3, 2), 0))</f>
        <v>7.7777777776645962E-2</v>
      </c>
    </row>
    <row r="479" spans="1:6" x14ac:dyDescent="0.25">
      <c r="A479" s="32" t="s">
        <v>230</v>
      </c>
      <c r="B479" s="79">
        <v>46001</v>
      </c>
      <c r="C479" s="32" t="s">
        <v>1778</v>
      </c>
      <c r="D479" s="79">
        <v>46001</v>
      </c>
      <c r="E479" s="32" t="s">
        <v>253</v>
      </c>
      <c r="F479" s="84">
        <f>(D479 + TIME(LEFT(E479, 2), MID(E479, 3, 2), 0)) - (B479 + TIME(LEFT(C479, 2), MID(C479, 3, 2), 0))</f>
        <v>0.16597222222480923</v>
      </c>
    </row>
    <row r="480" spans="1:6" x14ac:dyDescent="0.25">
      <c r="A480" s="32" t="s">
        <v>236</v>
      </c>
      <c r="B480" s="79">
        <v>46001</v>
      </c>
      <c r="C480" s="32" t="s">
        <v>568</v>
      </c>
      <c r="D480" s="79">
        <v>46001</v>
      </c>
      <c r="E480" s="32" t="s">
        <v>1803</v>
      </c>
      <c r="F480" s="84">
        <f>(D480 + TIME(LEFT(E480, 2), MID(E480, 3, 2), 0)) - (B480 + TIME(LEFT(C480, 2), MID(C480, 3, 2), 0))</f>
        <v>0.14166666666278616</v>
      </c>
    </row>
    <row r="481" spans="1:8" x14ac:dyDescent="0.25">
      <c r="A481" s="32" t="s">
        <v>242</v>
      </c>
      <c r="B481" s="79">
        <v>46001</v>
      </c>
      <c r="C481" s="32" t="s">
        <v>1781</v>
      </c>
      <c r="D481" s="79">
        <v>46001</v>
      </c>
      <c r="E481" s="32" t="s">
        <v>1801</v>
      </c>
      <c r="F481" s="84">
        <f>(D481 + TIME(LEFT(E481, 2), MID(E481, 3, 2), 0)) - (B481 + TIME(LEFT(C481, 2), MID(C481, 3, 2), 0))</f>
        <v>0.13055555555183673</v>
      </c>
    </row>
    <row r="482" spans="1:8" x14ac:dyDescent="0.25">
      <c r="A482" s="32" t="s">
        <v>205</v>
      </c>
      <c r="B482" s="79">
        <v>46001</v>
      </c>
      <c r="C482" s="32" t="s">
        <v>522</v>
      </c>
    </row>
    <row r="483" spans="1:8" x14ac:dyDescent="0.25">
      <c r="A483" s="32" t="s">
        <v>193</v>
      </c>
      <c r="B483" s="79">
        <v>46001</v>
      </c>
      <c r="C483" s="32" t="s">
        <v>1787</v>
      </c>
      <c r="D483" s="79">
        <v>46001</v>
      </c>
      <c r="E483" s="32" t="s">
        <v>1793</v>
      </c>
      <c r="F483" s="84">
        <f>(D483 + TIME(LEFT(E483, 2), MID(E483, 3, 2), 0)) - (B483 + TIME(LEFT(C483, 2), MID(C483, 3, 2), 0))</f>
        <v>0.39375000000291038</v>
      </c>
    </row>
    <row r="484" spans="1:8" x14ac:dyDescent="0.25">
      <c r="A484" s="32" t="s">
        <v>202</v>
      </c>
      <c r="B484" s="79">
        <v>46001</v>
      </c>
      <c r="C484" s="32" t="s">
        <v>1791</v>
      </c>
    </row>
    <row r="485" spans="1:8" x14ac:dyDescent="0.25">
      <c r="A485" s="32" t="s">
        <v>215</v>
      </c>
      <c r="B485" s="79">
        <v>46000</v>
      </c>
      <c r="C485" s="32" t="s">
        <v>1797</v>
      </c>
      <c r="G485" s="32" t="s">
        <v>4</v>
      </c>
      <c r="H485" s="80" t="s">
        <v>1799</v>
      </c>
    </row>
    <row r="486" spans="1:8" ht="28.5" x14ac:dyDescent="0.25">
      <c r="A486" s="32" t="s">
        <v>199</v>
      </c>
      <c r="B486" s="79">
        <v>46001</v>
      </c>
      <c r="C486" s="32" t="s">
        <v>1795</v>
      </c>
      <c r="D486" s="79">
        <v>46001</v>
      </c>
      <c r="E486" s="32" t="s">
        <v>356</v>
      </c>
      <c r="F486" s="84">
        <f>(D486 + TIME(LEFT(E486, 2), MID(E486, 3, 2), 0)) - (B486 + TIME(LEFT(C486, 2), MID(C486, 3, 2), 0))</f>
        <v>3.8194444445252884E-2</v>
      </c>
      <c r="G486" s="32" t="s">
        <v>4</v>
      </c>
      <c r="H486" s="80" t="s">
        <v>1811</v>
      </c>
    </row>
    <row r="487" spans="1:8" x14ac:dyDescent="0.25">
      <c r="A487" s="32" t="s">
        <v>199</v>
      </c>
      <c r="B487" s="79">
        <v>46001</v>
      </c>
      <c r="C487" s="32" t="s">
        <v>1809</v>
      </c>
    </row>
    <row r="488" spans="1:8" x14ac:dyDescent="0.25">
      <c r="A488" s="32" t="s">
        <v>193</v>
      </c>
      <c r="B488" s="79">
        <v>46001</v>
      </c>
      <c r="C488" s="32" t="s">
        <v>200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938"/>
  <sheetViews>
    <sheetView zoomScaleNormal="100" workbookViewId="0">
      <pane ySplit="1" topLeftCell="A910" activePane="bottomLeft" state="frozen"/>
      <selection pane="bottomLeft" activeCell="H936" sqref="H936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  <row r="857" spans="1:9" x14ac:dyDescent="0.25">
      <c r="A857" s="20">
        <v>857</v>
      </c>
      <c r="B857" s="75">
        <v>46000</v>
      </c>
      <c r="C857" s="20" t="s">
        <v>1698</v>
      </c>
      <c r="D857" s="20" t="s">
        <v>308</v>
      </c>
      <c r="G857" s="20">
        <v>0</v>
      </c>
      <c r="I857" s="191" t="s">
        <v>1699</v>
      </c>
    </row>
    <row r="858" spans="1:9" x14ac:dyDescent="0.25">
      <c r="A858" s="20">
        <v>858</v>
      </c>
      <c r="B858" s="75">
        <v>46000</v>
      </c>
      <c r="C858" s="20" t="s">
        <v>1700</v>
      </c>
      <c r="D858" s="20" t="s">
        <v>267</v>
      </c>
      <c r="G858" s="20">
        <v>0</v>
      </c>
      <c r="I858" s="191" t="s">
        <v>1701</v>
      </c>
    </row>
    <row r="859" spans="1:9" x14ac:dyDescent="0.25">
      <c r="A859" s="20">
        <v>859</v>
      </c>
      <c r="B859" s="75">
        <v>46000</v>
      </c>
      <c r="C859" s="20" t="s">
        <v>1702</v>
      </c>
      <c r="D859" s="20" t="s">
        <v>245</v>
      </c>
      <c r="G859" s="20">
        <v>0</v>
      </c>
      <c r="I859" s="191" t="s">
        <v>1703</v>
      </c>
    </row>
    <row r="860" spans="1:9" x14ac:dyDescent="0.25">
      <c r="A860" s="20">
        <v>860</v>
      </c>
      <c r="B860" s="75">
        <v>46000</v>
      </c>
      <c r="C860" s="20" t="s">
        <v>321</v>
      </c>
      <c r="D860" s="20" t="s">
        <v>373</v>
      </c>
      <c r="G860" s="20">
        <v>0</v>
      </c>
      <c r="I860" s="191" t="s">
        <v>1704</v>
      </c>
    </row>
    <row r="861" spans="1:9" x14ac:dyDescent="0.25">
      <c r="A861" s="20">
        <v>861</v>
      </c>
      <c r="B861" s="75">
        <v>46000</v>
      </c>
      <c r="C861" s="20" t="s">
        <v>1416</v>
      </c>
      <c r="D861" s="20" t="s">
        <v>248</v>
      </c>
      <c r="G861" s="20">
        <v>0</v>
      </c>
      <c r="I861" s="191" t="s">
        <v>1705</v>
      </c>
    </row>
    <row r="862" spans="1:9" x14ac:dyDescent="0.25">
      <c r="A862" s="20">
        <v>862</v>
      </c>
      <c r="B862" s="75">
        <v>46000</v>
      </c>
      <c r="C862" s="20" t="s">
        <v>595</v>
      </c>
      <c r="D862" s="20" t="s">
        <v>326</v>
      </c>
      <c r="G862" s="20">
        <v>0</v>
      </c>
      <c r="I862" s="191" t="s">
        <v>1706</v>
      </c>
    </row>
    <row r="863" spans="1:9" x14ac:dyDescent="0.25">
      <c r="A863" s="20">
        <v>863</v>
      </c>
      <c r="B863" s="75">
        <v>46001</v>
      </c>
      <c r="C863" s="20" t="s">
        <v>1707</v>
      </c>
      <c r="D863" s="20" t="s">
        <v>202</v>
      </c>
      <c r="G863" s="20">
        <v>0.54500000000000004</v>
      </c>
      <c r="I863" s="191" t="s">
        <v>1708</v>
      </c>
    </row>
    <row r="864" spans="1:9" x14ac:dyDescent="0.25">
      <c r="A864" s="20">
        <v>864</v>
      </c>
      <c r="B864" s="75">
        <v>46001</v>
      </c>
      <c r="C864" s="20" t="s">
        <v>1709</v>
      </c>
      <c r="D864" s="20" t="s">
        <v>205</v>
      </c>
      <c r="G864" s="20">
        <v>0</v>
      </c>
      <c r="I864" s="191" t="s">
        <v>1710</v>
      </c>
    </row>
    <row r="865" spans="1:9" x14ac:dyDescent="0.25">
      <c r="A865" s="20">
        <v>865</v>
      </c>
      <c r="B865" s="75">
        <v>46001</v>
      </c>
      <c r="C865" s="20" t="s">
        <v>1709</v>
      </c>
      <c r="D865" s="20" t="s">
        <v>270</v>
      </c>
      <c r="G865" s="20">
        <v>0</v>
      </c>
      <c r="I865" s="191" t="s">
        <v>1711</v>
      </c>
    </row>
    <row r="866" spans="1:9" x14ac:dyDescent="0.25">
      <c r="A866" s="20">
        <v>866</v>
      </c>
      <c r="B866" s="75">
        <v>46001</v>
      </c>
      <c r="C866" s="20" t="s">
        <v>454</v>
      </c>
      <c r="D866" s="20" t="s">
        <v>245</v>
      </c>
      <c r="G866" s="20">
        <v>0.9</v>
      </c>
      <c r="I866" s="191" t="s">
        <v>1712</v>
      </c>
    </row>
    <row r="867" spans="1:9" x14ac:dyDescent="0.25">
      <c r="A867" s="20">
        <v>867</v>
      </c>
      <c r="B867" s="75">
        <v>46001</v>
      </c>
      <c r="C867" s="20" t="s">
        <v>454</v>
      </c>
      <c r="D867" s="20" t="s">
        <v>248</v>
      </c>
      <c r="G867" s="20">
        <v>0.99</v>
      </c>
      <c r="I867" s="191" t="s">
        <v>1713</v>
      </c>
    </row>
    <row r="868" spans="1:9" x14ac:dyDescent="0.25">
      <c r="A868" s="20">
        <v>868</v>
      </c>
      <c r="B868" s="75">
        <v>46001</v>
      </c>
      <c r="C868" s="20" t="s">
        <v>1714</v>
      </c>
      <c r="D868" s="20" t="s">
        <v>373</v>
      </c>
      <c r="G868" s="20">
        <v>0.99</v>
      </c>
      <c r="I868" s="191" t="s">
        <v>1715</v>
      </c>
    </row>
    <row r="869" spans="1:9" x14ac:dyDescent="0.25">
      <c r="A869" s="20">
        <v>869</v>
      </c>
      <c r="B869" s="75">
        <v>46001</v>
      </c>
      <c r="C869" s="20" t="s">
        <v>1714</v>
      </c>
      <c r="D869" s="20" t="s">
        <v>270</v>
      </c>
      <c r="G869" s="20">
        <v>0.9</v>
      </c>
      <c r="I869" s="191" t="s">
        <v>1716</v>
      </c>
    </row>
    <row r="870" spans="1:9" x14ac:dyDescent="0.25">
      <c r="A870" s="20">
        <v>870</v>
      </c>
      <c r="B870" s="75">
        <v>46001</v>
      </c>
      <c r="C870" s="20" t="s">
        <v>1717</v>
      </c>
      <c r="D870" s="20" t="s">
        <v>189</v>
      </c>
      <c r="G870" s="20">
        <v>0</v>
      </c>
      <c r="I870" s="191" t="s">
        <v>1718</v>
      </c>
    </row>
    <row r="871" spans="1:9" ht="28.5" x14ac:dyDescent="0.25">
      <c r="A871" s="20">
        <v>871</v>
      </c>
      <c r="B871" s="75">
        <v>46001</v>
      </c>
      <c r="C871" s="20" t="s">
        <v>1717</v>
      </c>
      <c r="D871" s="20" t="s">
        <v>189</v>
      </c>
      <c r="G871" s="20" t="s">
        <v>4</v>
      </c>
      <c r="H871" s="80" t="s">
        <v>1719</v>
      </c>
      <c r="I871" s="191" t="s">
        <v>742</v>
      </c>
    </row>
    <row r="872" spans="1:9" x14ac:dyDescent="0.25">
      <c r="A872" s="20">
        <v>872</v>
      </c>
      <c r="B872" s="75">
        <v>46001</v>
      </c>
      <c r="C872" s="20" t="s">
        <v>1720</v>
      </c>
      <c r="D872" s="20" t="s">
        <v>303</v>
      </c>
      <c r="G872" s="20">
        <v>0.99</v>
      </c>
      <c r="I872" s="191" t="s">
        <v>1721</v>
      </c>
    </row>
    <row r="873" spans="1:9" x14ac:dyDescent="0.25">
      <c r="A873" s="20">
        <v>873</v>
      </c>
      <c r="B873" s="75">
        <v>46001</v>
      </c>
      <c r="C873" s="20" t="s">
        <v>1722</v>
      </c>
      <c r="D873" s="20" t="s">
        <v>270</v>
      </c>
      <c r="G873" s="20">
        <v>0</v>
      </c>
      <c r="I873" s="191" t="s">
        <v>1723</v>
      </c>
    </row>
    <row r="874" spans="1:9" x14ac:dyDescent="0.25">
      <c r="A874" s="20">
        <v>874</v>
      </c>
      <c r="B874" s="75">
        <v>46001</v>
      </c>
      <c r="C874" s="20" t="s">
        <v>1724</v>
      </c>
      <c r="D874" s="20" t="s">
        <v>245</v>
      </c>
      <c r="G874" s="20">
        <v>0</v>
      </c>
      <c r="I874" s="191" t="s">
        <v>1725</v>
      </c>
    </row>
    <row r="875" spans="1:9" x14ac:dyDescent="0.25">
      <c r="A875" s="20">
        <v>875</v>
      </c>
      <c r="B875" s="75">
        <v>46001</v>
      </c>
      <c r="C875" s="20" t="s">
        <v>1726</v>
      </c>
      <c r="D875" s="20" t="s">
        <v>373</v>
      </c>
      <c r="G875" s="20">
        <v>0</v>
      </c>
      <c r="I875" s="191" t="s">
        <v>1727</v>
      </c>
    </row>
    <row r="876" spans="1:9" x14ac:dyDescent="0.25">
      <c r="A876" s="20">
        <v>876</v>
      </c>
      <c r="B876" s="75">
        <v>46001</v>
      </c>
      <c r="C876" s="20" t="s">
        <v>1586</v>
      </c>
      <c r="D876" s="20" t="s">
        <v>270</v>
      </c>
      <c r="G876" s="20">
        <v>0.99</v>
      </c>
      <c r="I876" s="191" t="s">
        <v>1728</v>
      </c>
    </row>
    <row r="877" spans="1:9" x14ac:dyDescent="0.25">
      <c r="A877" s="20">
        <v>877</v>
      </c>
      <c r="B877" s="75">
        <v>46001</v>
      </c>
      <c r="C877" s="20" t="s">
        <v>1729</v>
      </c>
      <c r="D877" s="20" t="s">
        <v>270</v>
      </c>
      <c r="G877" s="20">
        <v>0</v>
      </c>
      <c r="I877" s="191" t="s">
        <v>1728</v>
      </c>
    </row>
    <row r="878" spans="1:9" x14ac:dyDescent="0.25">
      <c r="A878" s="20">
        <v>878</v>
      </c>
      <c r="B878" s="75">
        <v>46001</v>
      </c>
      <c r="C878" s="20" t="s">
        <v>1730</v>
      </c>
      <c r="D878" s="20" t="s">
        <v>270</v>
      </c>
      <c r="G878" s="20">
        <v>0.7</v>
      </c>
      <c r="I878" s="191" t="s">
        <v>1731</v>
      </c>
    </row>
    <row r="879" spans="1:9" x14ac:dyDescent="0.25">
      <c r="A879" s="20">
        <v>879</v>
      </c>
      <c r="B879" s="75">
        <v>46001</v>
      </c>
      <c r="C879" s="20" t="s">
        <v>456</v>
      </c>
      <c r="D879" s="20" t="s">
        <v>326</v>
      </c>
      <c r="G879" s="20">
        <v>0.7</v>
      </c>
      <c r="I879" s="191" t="s">
        <v>1732</v>
      </c>
    </row>
    <row r="880" spans="1:9" x14ac:dyDescent="0.25">
      <c r="A880" s="20">
        <v>880</v>
      </c>
      <c r="B880" s="75">
        <v>46001</v>
      </c>
      <c r="C880" s="20" t="s">
        <v>1733</v>
      </c>
      <c r="D880" s="20" t="s">
        <v>189</v>
      </c>
      <c r="G880" s="20">
        <v>0</v>
      </c>
      <c r="I880" s="191" t="s">
        <v>1734</v>
      </c>
    </row>
    <row r="881" spans="1:9" x14ac:dyDescent="0.25">
      <c r="A881" s="20">
        <v>881</v>
      </c>
      <c r="B881" s="75">
        <v>46001</v>
      </c>
      <c r="C881" s="20" t="s">
        <v>1733</v>
      </c>
      <c r="D881" s="20" t="s">
        <v>189</v>
      </c>
      <c r="G881" s="20">
        <v>1</v>
      </c>
      <c r="I881" s="191" t="s">
        <v>742</v>
      </c>
    </row>
    <row r="882" spans="1:9" x14ac:dyDescent="0.25">
      <c r="A882" s="20">
        <v>882</v>
      </c>
      <c r="B882" s="75">
        <v>46001</v>
      </c>
      <c r="C882" s="20" t="s">
        <v>1735</v>
      </c>
      <c r="D882" s="20" t="s">
        <v>303</v>
      </c>
      <c r="G882" s="20">
        <v>0</v>
      </c>
      <c r="I882" s="191" t="s">
        <v>1736</v>
      </c>
    </row>
    <row r="883" spans="1:9" x14ac:dyDescent="0.25">
      <c r="A883" s="20">
        <v>883</v>
      </c>
      <c r="B883" s="75">
        <v>46001</v>
      </c>
      <c r="C883" s="20" t="s">
        <v>294</v>
      </c>
      <c r="D883" s="20" t="s">
        <v>248</v>
      </c>
      <c r="G883" s="20">
        <v>0</v>
      </c>
      <c r="I883" s="191" t="s">
        <v>1737</v>
      </c>
    </row>
    <row r="884" spans="1:9" x14ac:dyDescent="0.25">
      <c r="A884" s="20">
        <v>884</v>
      </c>
      <c r="B884" s="75">
        <v>46001</v>
      </c>
      <c r="C884" s="20" t="s">
        <v>1738</v>
      </c>
      <c r="D884" s="20" t="s">
        <v>270</v>
      </c>
      <c r="G884" s="20">
        <v>0</v>
      </c>
      <c r="I884" s="191" t="s">
        <v>1739</v>
      </c>
    </row>
    <row r="885" spans="1:9" x14ac:dyDescent="0.25">
      <c r="A885" s="20">
        <v>885</v>
      </c>
      <c r="B885" s="75">
        <v>46001</v>
      </c>
      <c r="C885" s="20" t="s">
        <v>296</v>
      </c>
      <c r="D885" s="20" t="s">
        <v>326</v>
      </c>
      <c r="G885" s="20">
        <v>0</v>
      </c>
      <c r="I885" s="191" t="s">
        <v>1732</v>
      </c>
    </row>
    <row r="886" spans="1:9" x14ac:dyDescent="0.25">
      <c r="A886" s="20">
        <v>886</v>
      </c>
      <c r="B886" s="75">
        <v>46001</v>
      </c>
      <c r="C886" s="20" t="s">
        <v>211</v>
      </c>
      <c r="D886" s="20" t="s">
        <v>267</v>
      </c>
      <c r="G886" s="20">
        <v>1</v>
      </c>
      <c r="I886" s="191" t="s">
        <v>1740</v>
      </c>
    </row>
    <row r="887" spans="1:9" x14ac:dyDescent="0.25">
      <c r="A887" s="20">
        <v>887</v>
      </c>
      <c r="B887" s="75">
        <v>46001</v>
      </c>
      <c r="C887" s="20" t="s">
        <v>1741</v>
      </c>
      <c r="D887" s="20" t="s">
        <v>270</v>
      </c>
      <c r="G887" s="20">
        <v>1</v>
      </c>
      <c r="I887" s="191" t="s">
        <v>1742</v>
      </c>
    </row>
    <row r="888" spans="1:9" x14ac:dyDescent="0.25">
      <c r="A888" s="20">
        <v>888</v>
      </c>
      <c r="B888" s="75">
        <v>46001</v>
      </c>
      <c r="C888" s="20" t="s">
        <v>212</v>
      </c>
      <c r="D888" s="20" t="s">
        <v>267</v>
      </c>
      <c r="G888" s="20">
        <v>0</v>
      </c>
      <c r="I888" s="191" t="s">
        <v>1740</v>
      </c>
    </row>
    <row r="889" spans="1:9" x14ac:dyDescent="0.25">
      <c r="A889" s="20">
        <v>889</v>
      </c>
      <c r="B889" s="75">
        <v>46001</v>
      </c>
      <c r="C889" s="20" t="s">
        <v>1743</v>
      </c>
      <c r="D889" s="20" t="s">
        <v>270</v>
      </c>
      <c r="G889" s="20">
        <v>0</v>
      </c>
      <c r="I889" s="191" t="s">
        <v>1742</v>
      </c>
    </row>
    <row r="890" spans="1:9" x14ac:dyDescent="0.25">
      <c r="A890" s="20">
        <v>890</v>
      </c>
      <c r="B890" s="75">
        <v>46001</v>
      </c>
      <c r="C890" s="20" t="s">
        <v>524</v>
      </c>
      <c r="D890" s="20" t="s">
        <v>282</v>
      </c>
      <c r="G890" s="20">
        <v>4</v>
      </c>
      <c r="I890" s="191" t="s">
        <v>1744</v>
      </c>
    </row>
    <row r="891" spans="1:9" x14ac:dyDescent="0.25">
      <c r="A891" s="20">
        <v>891</v>
      </c>
      <c r="B891" s="75">
        <v>46001</v>
      </c>
      <c r="C891" s="20" t="s">
        <v>1434</v>
      </c>
      <c r="D891" s="20" t="s">
        <v>373</v>
      </c>
      <c r="G891" s="20">
        <v>1</v>
      </c>
      <c r="I891" s="191" t="s">
        <v>1745</v>
      </c>
    </row>
    <row r="892" spans="1:9" x14ac:dyDescent="0.25">
      <c r="A892" s="20">
        <v>892</v>
      </c>
      <c r="B892" s="75">
        <v>46001</v>
      </c>
      <c r="C892" s="20" t="s">
        <v>1434</v>
      </c>
      <c r="D892" s="20" t="s">
        <v>303</v>
      </c>
      <c r="G892" s="20">
        <v>1</v>
      </c>
      <c r="I892" s="191" t="s">
        <v>1746</v>
      </c>
    </row>
    <row r="893" spans="1:9" x14ac:dyDescent="0.25">
      <c r="A893" s="20">
        <v>893</v>
      </c>
      <c r="B893" s="75">
        <v>46001</v>
      </c>
      <c r="C893" s="20" t="s">
        <v>1747</v>
      </c>
      <c r="D893" s="20" t="s">
        <v>306</v>
      </c>
      <c r="G893" s="20">
        <v>1</v>
      </c>
      <c r="I893" s="191" t="s">
        <v>1748</v>
      </c>
    </row>
    <row r="894" spans="1:9" x14ac:dyDescent="0.25">
      <c r="A894" s="20">
        <v>894</v>
      </c>
      <c r="B894" s="75">
        <v>46001</v>
      </c>
      <c r="C894" s="20" t="s">
        <v>1749</v>
      </c>
      <c r="D894" s="20" t="s">
        <v>308</v>
      </c>
      <c r="G894" s="20">
        <v>1</v>
      </c>
      <c r="I894" s="191" t="s">
        <v>1750</v>
      </c>
    </row>
    <row r="895" spans="1:9" x14ac:dyDescent="0.25">
      <c r="A895" s="20">
        <v>895</v>
      </c>
      <c r="B895" s="75">
        <v>46001</v>
      </c>
      <c r="C895" s="20" t="s">
        <v>1751</v>
      </c>
      <c r="D895" s="20" t="s">
        <v>196</v>
      </c>
      <c r="G895" s="20">
        <v>0</v>
      </c>
      <c r="H895" s="20" t="s">
        <v>1753</v>
      </c>
      <c r="I895" s="191" t="s">
        <v>1752</v>
      </c>
    </row>
    <row r="896" spans="1:9" x14ac:dyDescent="0.25">
      <c r="A896" s="20">
        <v>896</v>
      </c>
      <c r="B896" s="75">
        <v>46001</v>
      </c>
      <c r="C896" s="20" t="s">
        <v>542</v>
      </c>
      <c r="D896" s="20" t="s">
        <v>316</v>
      </c>
      <c r="G896" s="20">
        <v>1</v>
      </c>
      <c r="I896" s="191" t="s">
        <v>1754</v>
      </c>
    </row>
    <row r="897" spans="1:9" x14ac:dyDescent="0.25">
      <c r="A897" s="20">
        <v>897</v>
      </c>
      <c r="B897" s="75">
        <v>46001</v>
      </c>
      <c r="C897" s="20" t="s">
        <v>225</v>
      </c>
      <c r="D897" s="20" t="s">
        <v>248</v>
      </c>
      <c r="G897" s="20">
        <v>1</v>
      </c>
      <c r="I897" s="191" t="s">
        <v>1755</v>
      </c>
    </row>
    <row r="898" spans="1:9" x14ac:dyDescent="0.25">
      <c r="A898" s="20">
        <v>898</v>
      </c>
      <c r="B898" s="75">
        <v>46001</v>
      </c>
      <c r="C898" s="20" t="s">
        <v>1756</v>
      </c>
      <c r="D898" s="20" t="s">
        <v>251</v>
      </c>
      <c r="G898" s="20">
        <v>1</v>
      </c>
      <c r="I898" s="191" t="s">
        <v>1757</v>
      </c>
    </row>
    <row r="899" spans="1:9" x14ac:dyDescent="0.25">
      <c r="A899" s="20">
        <v>899</v>
      </c>
      <c r="B899" s="75">
        <v>46001</v>
      </c>
      <c r="C899" s="20" t="s">
        <v>234</v>
      </c>
      <c r="D899" s="20" t="s">
        <v>259</v>
      </c>
      <c r="G899" s="20">
        <v>1</v>
      </c>
      <c r="I899" s="191" t="s">
        <v>1758</v>
      </c>
    </row>
    <row r="900" spans="1:9" x14ac:dyDescent="0.25">
      <c r="A900" s="20">
        <v>900</v>
      </c>
      <c r="B900" s="75">
        <v>46001</v>
      </c>
      <c r="C900" s="20" t="s">
        <v>322</v>
      </c>
      <c r="D900" s="20" t="s">
        <v>264</v>
      </c>
      <c r="G900" s="20">
        <v>1</v>
      </c>
      <c r="I900" s="191" t="s">
        <v>1759</v>
      </c>
    </row>
    <row r="901" spans="1:9" x14ac:dyDescent="0.25">
      <c r="A901" s="20">
        <v>901</v>
      </c>
      <c r="B901" s="75">
        <v>46001</v>
      </c>
      <c r="C901" s="20" t="s">
        <v>1760</v>
      </c>
      <c r="D901" s="20" t="s">
        <v>267</v>
      </c>
      <c r="G901" s="20">
        <v>1</v>
      </c>
      <c r="I901" s="191" t="s">
        <v>1761</v>
      </c>
    </row>
    <row r="902" spans="1:9" x14ac:dyDescent="0.25">
      <c r="A902" s="20">
        <v>902</v>
      </c>
      <c r="B902" s="75">
        <v>46001</v>
      </c>
      <c r="C902" s="20" t="s">
        <v>478</v>
      </c>
      <c r="D902" s="20" t="s">
        <v>270</v>
      </c>
      <c r="G902" s="20">
        <v>1</v>
      </c>
      <c r="I902" s="191" t="s">
        <v>1762</v>
      </c>
    </row>
    <row r="903" spans="1:9" x14ac:dyDescent="0.25">
      <c r="A903" s="20">
        <v>903</v>
      </c>
      <c r="B903" s="75">
        <v>46001</v>
      </c>
      <c r="C903" s="20" t="s">
        <v>1628</v>
      </c>
      <c r="D903" s="20" t="s">
        <v>245</v>
      </c>
      <c r="G903" s="20">
        <v>1</v>
      </c>
      <c r="I903" s="191" t="s">
        <v>1763</v>
      </c>
    </row>
    <row r="904" spans="1:9" x14ac:dyDescent="0.25">
      <c r="A904" s="20">
        <v>904</v>
      </c>
      <c r="B904" s="75">
        <v>46001</v>
      </c>
      <c r="C904" s="20" t="s">
        <v>479</v>
      </c>
      <c r="D904" s="20" t="s">
        <v>326</v>
      </c>
      <c r="G904" s="20">
        <v>1</v>
      </c>
      <c r="I904" s="191" t="s">
        <v>1764</v>
      </c>
    </row>
    <row r="905" spans="1:9" x14ac:dyDescent="0.25">
      <c r="A905" s="20">
        <v>905</v>
      </c>
      <c r="B905" s="75">
        <v>46001</v>
      </c>
      <c r="C905" s="20" t="s">
        <v>648</v>
      </c>
      <c r="D905" s="20" t="s">
        <v>233</v>
      </c>
      <c r="G905" s="20">
        <v>0.9</v>
      </c>
      <c r="I905" s="191" t="s">
        <v>1765</v>
      </c>
    </row>
    <row r="906" spans="1:9" x14ac:dyDescent="0.25">
      <c r="A906" s="20">
        <v>906</v>
      </c>
      <c r="B906" s="75">
        <v>46001</v>
      </c>
      <c r="C906" s="20" t="s">
        <v>590</v>
      </c>
      <c r="D906" s="20" t="s">
        <v>208</v>
      </c>
      <c r="G906" s="20">
        <v>0.7</v>
      </c>
      <c r="I906" s="191" t="s">
        <v>1766</v>
      </c>
    </row>
    <row r="907" spans="1:9" x14ac:dyDescent="0.25">
      <c r="A907" s="20">
        <v>907</v>
      </c>
      <c r="B907" s="75">
        <v>46001</v>
      </c>
      <c r="C907" s="20" t="s">
        <v>1767</v>
      </c>
      <c r="D907" s="20" t="s">
        <v>222</v>
      </c>
      <c r="G907" s="20">
        <v>0.7</v>
      </c>
      <c r="I907" s="191" t="s">
        <v>1768</v>
      </c>
    </row>
    <row r="908" spans="1:9" x14ac:dyDescent="0.25">
      <c r="A908" s="20">
        <v>908</v>
      </c>
      <c r="B908" s="75">
        <v>46001</v>
      </c>
      <c r="C908" s="20" t="s">
        <v>653</v>
      </c>
      <c r="D908" s="20" t="s">
        <v>210</v>
      </c>
      <c r="G908" s="20">
        <v>0.7</v>
      </c>
      <c r="I908" s="191" t="s">
        <v>1769</v>
      </c>
    </row>
    <row r="909" spans="1:9" x14ac:dyDescent="0.25">
      <c r="A909" s="20">
        <v>909</v>
      </c>
      <c r="B909" s="75">
        <v>46001</v>
      </c>
      <c r="C909" s="20" t="s">
        <v>1770</v>
      </c>
      <c r="D909" s="20" t="s">
        <v>217</v>
      </c>
      <c r="G909" s="20">
        <v>0.7</v>
      </c>
      <c r="I909" s="191" t="s">
        <v>1771</v>
      </c>
    </row>
    <row r="910" spans="1:9" x14ac:dyDescent="0.25">
      <c r="A910" s="20">
        <v>910</v>
      </c>
      <c r="B910" s="75">
        <v>46001</v>
      </c>
      <c r="C910" s="20" t="s">
        <v>246</v>
      </c>
      <c r="D910" s="20" t="s">
        <v>227</v>
      </c>
      <c r="G910" s="20">
        <v>0.7</v>
      </c>
      <c r="I910" s="191" t="s">
        <v>1772</v>
      </c>
    </row>
    <row r="911" spans="1:9" x14ac:dyDescent="0.25">
      <c r="A911" s="20">
        <v>911</v>
      </c>
      <c r="B911" s="75">
        <v>46001</v>
      </c>
      <c r="C911" s="20" t="s">
        <v>339</v>
      </c>
      <c r="D911" s="20" t="s">
        <v>239</v>
      </c>
      <c r="G911" s="20">
        <v>0</v>
      </c>
      <c r="I911" s="191" t="s">
        <v>1773</v>
      </c>
    </row>
    <row r="912" spans="1:9" x14ac:dyDescent="0.25">
      <c r="A912" s="20">
        <v>912</v>
      </c>
      <c r="B912" s="75">
        <v>46001</v>
      </c>
      <c r="C912" s="20" t="s">
        <v>339</v>
      </c>
      <c r="D912" s="20" t="s">
        <v>239</v>
      </c>
      <c r="G912" s="20">
        <v>0.8</v>
      </c>
      <c r="I912" s="191" t="s">
        <v>742</v>
      </c>
    </row>
    <row r="913" spans="1:9" x14ac:dyDescent="0.25">
      <c r="A913" s="20">
        <v>913</v>
      </c>
      <c r="B913" s="75">
        <v>46001</v>
      </c>
      <c r="C913" s="20" t="s">
        <v>1774</v>
      </c>
      <c r="D913" s="20" t="s">
        <v>242</v>
      </c>
      <c r="G913" s="20">
        <v>0.8</v>
      </c>
      <c r="I913" s="191" t="s">
        <v>1775</v>
      </c>
    </row>
    <row r="914" spans="1:9" x14ac:dyDescent="0.25">
      <c r="A914" s="20">
        <v>914</v>
      </c>
      <c r="B914" s="75">
        <v>46001</v>
      </c>
      <c r="C914" s="20" t="s">
        <v>1776</v>
      </c>
      <c r="D914" s="20" t="s">
        <v>242</v>
      </c>
      <c r="G914" s="20">
        <v>0</v>
      </c>
      <c r="I914" s="191" t="s">
        <v>1777</v>
      </c>
    </row>
    <row r="915" spans="1:9" x14ac:dyDescent="0.25">
      <c r="A915" s="20">
        <v>915</v>
      </c>
      <c r="B915" s="75">
        <v>46001</v>
      </c>
      <c r="C915" s="20" t="s">
        <v>1778</v>
      </c>
      <c r="D915" s="20" t="s">
        <v>230</v>
      </c>
      <c r="G915" s="20">
        <v>0.8</v>
      </c>
      <c r="I915" s="191" t="s">
        <v>1779</v>
      </c>
    </row>
    <row r="916" spans="1:9" x14ac:dyDescent="0.25">
      <c r="A916" s="20">
        <v>916</v>
      </c>
      <c r="B916" s="75">
        <v>46001</v>
      </c>
      <c r="C916" s="20" t="s">
        <v>568</v>
      </c>
      <c r="D916" s="20" t="s">
        <v>236</v>
      </c>
      <c r="G916" s="20">
        <v>0.8</v>
      </c>
      <c r="I916" s="191" t="s">
        <v>1780</v>
      </c>
    </row>
    <row r="917" spans="1:9" x14ac:dyDescent="0.25">
      <c r="A917" s="20">
        <v>917</v>
      </c>
      <c r="B917" s="75">
        <v>46001</v>
      </c>
      <c r="C917" s="20" t="s">
        <v>1781</v>
      </c>
      <c r="D917" s="20" t="s">
        <v>242</v>
      </c>
      <c r="G917" s="20">
        <v>0.8</v>
      </c>
      <c r="I917" s="191" t="s">
        <v>1782</v>
      </c>
    </row>
    <row r="918" spans="1:9" x14ac:dyDescent="0.25">
      <c r="A918" s="20">
        <v>918</v>
      </c>
      <c r="B918" s="75">
        <v>46001</v>
      </c>
      <c r="C918" s="20" t="s">
        <v>522</v>
      </c>
      <c r="D918" s="20" t="s">
        <v>205</v>
      </c>
      <c r="G918" s="20">
        <v>0.44</v>
      </c>
      <c r="I918" s="191" t="s">
        <v>1784</v>
      </c>
    </row>
    <row r="919" spans="1:9" x14ac:dyDescent="0.25">
      <c r="A919" s="20">
        <v>919</v>
      </c>
      <c r="B919" s="75">
        <v>46001</v>
      </c>
      <c r="C919" s="20" t="s">
        <v>1785</v>
      </c>
      <c r="D919" s="20" t="s">
        <v>193</v>
      </c>
      <c r="G919" s="20">
        <v>0</v>
      </c>
      <c r="I919" s="191" t="s">
        <v>1786</v>
      </c>
    </row>
    <row r="920" spans="1:9" x14ac:dyDescent="0.25">
      <c r="A920" s="20">
        <v>920</v>
      </c>
      <c r="B920" s="75">
        <v>46001</v>
      </c>
      <c r="C920" s="20" t="s">
        <v>1787</v>
      </c>
      <c r="D920" s="20" t="s">
        <v>193</v>
      </c>
      <c r="G920" s="20">
        <v>0.46500000000000002</v>
      </c>
      <c r="I920" s="191" t="s">
        <v>1788</v>
      </c>
    </row>
    <row r="921" spans="1:9" x14ac:dyDescent="0.25">
      <c r="A921" s="20">
        <v>921</v>
      </c>
      <c r="B921" s="75">
        <v>46001</v>
      </c>
      <c r="C921" s="20" t="s">
        <v>1789</v>
      </c>
      <c r="D921" s="20" t="s">
        <v>202</v>
      </c>
      <c r="G921" s="20">
        <v>0</v>
      </c>
      <c r="I921" s="191" t="s">
        <v>1790</v>
      </c>
    </row>
    <row r="922" spans="1:9" x14ac:dyDescent="0.25">
      <c r="A922" s="20">
        <v>922</v>
      </c>
      <c r="B922" s="75">
        <v>46001</v>
      </c>
      <c r="C922" s="20" t="s">
        <v>1791</v>
      </c>
      <c r="D922" s="20" t="s">
        <v>202</v>
      </c>
      <c r="G922" s="20">
        <v>0.74</v>
      </c>
      <c r="I922" s="191" t="s">
        <v>1792</v>
      </c>
    </row>
    <row r="923" spans="1:9" x14ac:dyDescent="0.25">
      <c r="A923" s="20">
        <v>923</v>
      </c>
      <c r="B923" s="75">
        <v>46001</v>
      </c>
      <c r="C923" s="20" t="s">
        <v>1793</v>
      </c>
      <c r="D923" s="20" t="s">
        <v>193</v>
      </c>
      <c r="G923" s="20">
        <v>0</v>
      </c>
      <c r="I923" s="191" t="s">
        <v>1794</v>
      </c>
    </row>
    <row r="924" spans="1:9" x14ac:dyDescent="0.25">
      <c r="A924" s="20">
        <v>924</v>
      </c>
      <c r="B924" s="75">
        <v>46001</v>
      </c>
      <c r="C924" s="20" t="s">
        <v>1795</v>
      </c>
      <c r="D924" s="20" t="s">
        <v>199</v>
      </c>
      <c r="G924" s="20">
        <v>0</v>
      </c>
      <c r="I924" s="191" t="s">
        <v>1796</v>
      </c>
    </row>
    <row r="925" spans="1:9" x14ac:dyDescent="0.25">
      <c r="A925" s="20">
        <v>925</v>
      </c>
      <c r="B925" s="75">
        <v>46000</v>
      </c>
      <c r="C925" s="20" t="s">
        <v>1797</v>
      </c>
      <c r="D925" s="20" t="s">
        <v>215</v>
      </c>
      <c r="G925" s="20" t="s">
        <v>4</v>
      </c>
      <c r="H925" s="80" t="s">
        <v>1799</v>
      </c>
      <c r="I925" s="191" t="s">
        <v>1798</v>
      </c>
    </row>
    <row r="926" spans="1:9" x14ac:dyDescent="0.25">
      <c r="A926" s="20">
        <v>926</v>
      </c>
      <c r="B926" s="75">
        <v>46001</v>
      </c>
      <c r="C926" s="20" t="s">
        <v>1795</v>
      </c>
      <c r="D926" s="20" t="s">
        <v>199</v>
      </c>
      <c r="G926" s="20" t="s">
        <v>4</v>
      </c>
      <c r="H926" s="80" t="s">
        <v>1800</v>
      </c>
      <c r="I926" s="191" t="s">
        <v>742</v>
      </c>
    </row>
    <row r="927" spans="1:9" x14ac:dyDescent="0.25">
      <c r="A927" s="20">
        <v>927</v>
      </c>
      <c r="B927" s="75">
        <v>46001</v>
      </c>
      <c r="C927" s="20" t="s">
        <v>1801</v>
      </c>
      <c r="D927" s="20" t="s">
        <v>242</v>
      </c>
      <c r="G927" s="20">
        <v>0</v>
      </c>
      <c r="I927" s="191" t="s">
        <v>1802</v>
      </c>
    </row>
    <row r="928" spans="1:9" x14ac:dyDescent="0.25">
      <c r="A928" s="20">
        <v>928</v>
      </c>
      <c r="B928" s="75">
        <v>46001</v>
      </c>
      <c r="C928" s="20" t="s">
        <v>1803</v>
      </c>
      <c r="D928" s="20" t="s">
        <v>236</v>
      </c>
      <c r="G928" s="20">
        <v>0</v>
      </c>
      <c r="I928" s="191" t="s">
        <v>1804</v>
      </c>
    </row>
    <row r="929" spans="1:9" x14ac:dyDescent="0.25">
      <c r="A929" s="20">
        <v>929</v>
      </c>
      <c r="B929" s="75">
        <v>46001</v>
      </c>
      <c r="C929" s="20" t="s">
        <v>356</v>
      </c>
      <c r="D929" s="20" t="s">
        <v>199</v>
      </c>
      <c r="G929" s="20">
        <v>0</v>
      </c>
      <c r="H929" s="20" t="s">
        <v>1812</v>
      </c>
      <c r="I929" s="191" t="s">
        <v>1805</v>
      </c>
    </row>
    <row r="930" spans="1:9" x14ac:dyDescent="0.25">
      <c r="A930" s="20">
        <v>930</v>
      </c>
      <c r="B930" s="75">
        <v>46001</v>
      </c>
      <c r="C930" s="20" t="s">
        <v>486</v>
      </c>
      <c r="D930" s="20" t="s">
        <v>239</v>
      </c>
      <c r="G930" s="20">
        <v>0</v>
      </c>
      <c r="I930" s="191" t="s">
        <v>1806</v>
      </c>
    </row>
    <row r="931" spans="1:9" x14ac:dyDescent="0.25">
      <c r="A931" s="20">
        <v>931</v>
      </c>
      <c r="B931" s="75">
        <v>46001</v>
      </c>
      <c r="C931" s="20" t="s">
        <v>253</v>
      </c>
      <c r="D931" s="20" t="s">
        <v>230</v>
      </c>
      <c r="G931" s="20">
        <v>0</v>
      </c>
      <c r="I931" s="191" t="s">
        <v>1807</v>
      </c>
    </row>
    <row r="932" spans="1:9" x14ac:dyDescent="0.25">
      <c r="A932" s="20">
        <v>932</v>
      </c>
      <c r="B932" s="75">
        <v>46001</v>
      </c>
      <c r="C932" s="20" t="s">
        <v>553</v>
      </c>
      <c r="D932" s="20" t="s">
        <v>208</v>
      </c>
      <c r="G932" s="20">
        <v>0</v>
      </c>
      <c r="I932" s="191" t="s">
        <v>1808</v>
      </c>
    </row>
    <row r="933" spans="1:9" x14ac:dyDescent="0.25">
      <c r="A933" s="20">
        <v>933</v>
      </c>
      <c r="B933" s="75">
        <v>46001</v>
      </c>
      <c r="C933" s="20" t="s">
        <v>1809</v>
      </c>
      <c r="D933" s="20" t="s">
        <v>199</v>
      </c>
      <c r="G933" s="20">
        <v>0.92</v>
      </c>
      <c r="I933" s="191" t="s">
        <v>1810</v>
      </c>
    </row>
    <row r="934" spans="1:9" x14ac:dyDescent="0.25">
      <c r="A934" s="20">
        <v>934</v>
      </c>
      <c r="B934" s="75">
        <v>46001</v>
      </c>
      <c r="C934" s="20" t="s">
        <v>200</v>
      </c>
      <c r="D934" s="20" t="s">
        <v>193</v>
      </c>
      <c r="G934" s="20">
        <v>0.5</v>
      </c>
      <c r="I934" s="191" t="s">
        <v>1813</v>
      </c>
    </row>
    <row r="935" spans="1:9" x14ac:dyDescent="0.25">
      <c r="A935" s="20">
        <v>935</v>
      </c>
      <c r="B935" s="75">
        <v>46001</v>
      </c>
      <c r="C935" s="20" t="s">
        <v>1814</v>
      </c>
      <c r="D935" s="20" t="s">
        <v>222</v>
      </c>
      <c r="G935" s="20">
        <v>0</v>
      </c>
      <c r="I935" s="191" t="s">
        <v>1815</v>
      </c>
    </row>
    <row r="936" spans="1:9" x14ac:dyDescent="0.25">
      <c r="A936" s="20">
        <v>936</v>
      </c>
      <c r="B936" s="75">
        <v>46001</v>
      </c>
      <c r="C936" s="20" t="s">
        <v>1816</v>
      </c>
      <c r="D936" s="20" t="s">
        <v>210</v>
      </c>
      <c r="G936" s="20">
        <v>0</v>
      </c>
      <c r="I936" s="191" t="s">
        <v>1817</v>
      </c>
    </row>
    <row r="937" spans="1:9" x14ac:dyDescent="0.25">
      <c r="A937" s="20">
        <v>937</v>
      </c>
      <c r="B937" s="75">
        <v>46001</v>
      </c>
      <c r="C937" s="20" t="s">
        <v>1818</v>
      </c>
      <c r="D937" s="20" t="s">
        <v>217</v>
      </c>
      <c r="G937" s="20">
        <v>0</v>
      </c>
      <c r="I937" s="191" t="s">
        <v>1819</v>
      </c>
    </row>
    <row r="938" spans="1:9" x14ac:dyDescent="0.25">
      <c r="A938" s="20">
        <v>938</v>
      </c>
      <c r="B938" s="75">
        <v>46001</v>
      </c>
      <c r="C938" s="20" t="s">
        <v>1820</v>
      </c>
      <c r="D938" s="20" t="s">
        <v>227</v>
      </c>
      <c r="G938" s="20">
        <v>0</v>
      </c>
      <c r="I938" s="191" t="s">
        <v>1821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  <hyperlink ref="I857" location="'9'!$AC$23" display="$AC$23 9" xr:uid="{AB9402FB-B37F-458C-90E2-A39ACE326534}"/>
    <hyperlink ref="I858" location="'9'!$AC$30" display="$AC$30 9" xr:uid="{156F67D6-706B-40A0-A374-469620F46F5A}"/>
    <hyperlink ref="I859" location="'9'!$AC$25" display="$AC$25 9" xr:uid="{0D3CF6BA-8526-4313-B4AE-AB585B580AA6}"/>
    <hyperlink ref="I860" location="'10'!$F$20" display="$F$20 10" xr:uid="{F99714DF-BA5F-46F0-B6E5-91526893A8D5}"/>
    <hyperlink ref="I861" location="'10'!$F$26" display="$F$26 10" xr:uid="{6377DFCE-F697-455A-A6E1-757ABB66E0ED}"/>
    <hyperlink ref="I862" location="'10'!$F$32" display="$F$32 10" xr:uid="{A93A718F-AC5E-4B86-B6B8-18DFE189C431}"/>
    <hyperlink ref="I863" location="'10'!$G$68" display="$G$68 10" xr:uid="{1673A94A-D878-48DB-B69F-3B5DD1D482B4}"/>
    <hyperlink ref="I864" location="'10'!$G$69" display="$G$69 10" xr:uid="{08B0143E-3E53-4819-83C5-4608724AC20C}"/>
    <hyperlink ref="I865" location="'10'!$G$31" display="$G$31 10" xr:uid="{42AC826E-A52B-4444-8491-3B1AFB8FC90E}"/>
    <hyperlink ref="I866" location="'10'!$H$25" display="$H$25 10" xr:uid="{F610BB88-B9F0-4EA9-A707-EC1B3135B6C0}"/>
    <hyperlink ref="I867" location="'10'!$H$26" display="$H$26 10" xr:uid="{0F75027E-E404-4B06-8CFB-A3945109C15B}"/>
    <hyperlink ref="I868" location="'10'!$H$20" display="$H$20 10" xr:uid="{EA1CD5D5-F24A-481E-8927-F5C02359FC7A}"/>
    <hyperlink ref="I869" location="'10'!$H$31" display="$H$31 10" xr:uid="{70D320EA-FD3E-4E32-B06D-7D8F308334BC}"/>
    <hyperlink ref="I870" location="'10'!$H$15" display="$H$15 10" xr:uid="{2D10A025-80D8-499D-8154-A7831635AF5D}"/>
    <hyperlink ref="I871" r:id="rId41" location="'10'!$H$15" xr:uid="{8AFDD5EC-40DB-452F-9330-F4D8EDBCEEFC}"/>
    <hyperlink ref="I872" location="'10'!$H$21" display="$H$21 10" xr:uid="{43B23C80-88FF-4380-BB72-A3C1321C2A28}"/>
    <hyperlink ref="I873" location="'10'!$I$31" display="$I$31 10" xr:uid="{A1376563-9E76-4B56-A7CC-4C856C6E4BF7}"/>
    <hyperlink ref="I874" location="'10'!$I$25" display="$I$25 10" xr:uid="{FB311EDB-F24A-40BC-BC98-8283F9CBD3DE}"/>
    <hyperlink ref="I875" location="'10'!$I$20" display="$I$20 10" xr:uid="{1A8BEE0A-CB36-465C-B7E0-2FC0CD1C0094}"/>
    <hyperlink ref="I876" location="'10'!$J$31" display="$J$31 10" xr:uid="{321484B4-7076-4F87-A415-047D67DC6D26}"/>
    <hyperlink ref="I878" location="'10'!$K$31" display="$K$31 10" xr:uid="{A890F3F0-F262-4A4B-90CB-DDD6315905CD}"/>
    <hyperlink ref="I879" location="'10'!$L$32" display="$L$32 10" xr:uid="{3F3E8A6A-7CD5-4121-88B6-8A57687DE991}"/>
    <hyperlink ref="I880" location="'10'!$L$15" display="$L$15 10" xr:uid="{242DEC7B-8EBF-475B-8FDA-6BC7EB6EAF50}"/>
    <hyperlink ref="I881" r:id="rId42" location="'10'!$L$15" xr:uid="{262DE659-4907-44AA-811F-97762CA8B064}"/>
    <hyperlink ref="I882" location="'10'!$L$21" display="$L$21 10" xr:uid="{8F31D789-1AA7-4EEF-B708-1175A568625B}"/>
    <hyperlink ref="I883" location="'10'!$L$26" display="$L$26 10" xr:uid="{E6705C0C-D04C-419D-98D1-88E26A8B1F81}"/>
    <hyperlink ref="I884" location="'10'!$L$31" display="$L$31 10" xr:uid="{F9452C13-A24E-4324-929F-191E89A6408F}"/>
    <hyperlink ref="I886" location="'10'!$M$30" display="$M$30 10" xr:uid="{27160F1B-F336-4BD6-9191-DAA82CF6C5FA}"/>
    <hyperlink ref="I887" location="'10'!$M$31" display="$M$31 10" xr:uid="{62A9BAB5-7EA9-4550-BAA0-82CDBA00FD92}"/>
    <hyperlink ref="I890" location="'10'!$N$43" display="$N$43 10" xr:uid="{7040ED23-56BB-48B1-AD39-E1E433E47E2E}"/>
    <hyperlink ref="I891" location="'10'!$N$20" display="$N$20 10" xr:uid="{B8B8DB9B-B326-4C4B-9C5B-837229C18DC8}"/>
    <hyperlink ref="I892" location="'10'!$N$21" display="$N$21 10" xr:uid="{DB44A272-816D-4DAA-A4E8-B524D0C163E4}"/>
    <hyperlink ref="I893" location="'10'!$N$22" display="$N$22 10" xr:uid="{2D74A620-8512-417B-B9BA-7CB61FA39F7D}"/>
    <hyperlink ref="I894" location="'10'!$N$23" display="$N$23 10" xr:uid="{5BE7BDAC-3ADF-4B01-B975-D9B0B842728F}"/>
    <hyperlink ref="I895" location="'10'!$N$44" display="$N$44 10" xr:uid="{8C4BCEEF-9B7E-4E84-AE61-F4DFBC31D81F}"/>
    <hyperlink ref="I896" location="'10'!$O$19" display="$O$19 10" xr:uid="{8B138EEF-D9A3-45E5-AD7B-263CFE93D567}"/>
    <hyperlink ref="I897" location="'10'!$O$26" display="$O$26 10" xr:uid="{474D68D5-0469-406D-8109-F5FB0B801BC1}"/>
    <hyperlink ref="I898" location="'10'!$O$27" display="$O$27 10" xr:uid="{686E5331-492E-4A03-BD02-5E45476853E5}"/>
    <hyperlink ref="I899" location="'10'!$O$28" display="$O$28 10" xr:uid="{68D95C11-1593-422C-9DBF-0F04344EF411}"/>
    <hyperlink ref="I900" location="'10'!$O$29" display="$O$29 10" xr:uid="{1C9598A4-5277-408C-A5F8-579130BB45E2}"/>
    <hyperlink ref="I901" location="'10'!$O$30" display="$O$30 10" xr:uid="{1F6F64BC-1DF6-4836-A8C4-EE0C6CD80F25}"/>
    <hyperlink ref="I902" location="'10'!$O$31" display="$O$31 10" xr:uid="{CC7DA8FC-A09F-469F-A4B3-0EA47868F111}"/>
    <hyperlink ref="I903" location="'10'!$O$25" display="$O$25 10" xr:uid="{0936A30C-C41F-4B5A-B655-B1B798041A07}"/>
    <hyperlink ref="I904" location="'10'!$O$32" display="$O$32 10" xr:uid="{C7AFD8D0-A0B3-411D-9564-D47D76CB6298}"/>
    <hyperlink ref="I905" location="'10'!$O$45" display="$O$45 10" xr:uid="{F9429F63-F43F-45AF-AAF1-E6EA1FA474EB}"/>
    <hyperlink ref="I906" location="'10'!$P$61" display="$P$61 10" xr:uid="{80309E29-6A8C-49EE-A773-E3C80449A2B6}"/>
    <hyperlink ref="I907" location="'10'!$P$63" display="$P$63 10" xr:uid="{2B608431-1F64-457A-BE61-9F08B799F32D}"/>
    <hyperlink ref="I908" location="'10'!$P$65" display="$P$65 10" xr:uid="{C367431C-01F6-4B70-A3F3-4871E8EA2805}"/>
    <hyperlink ref="I909" location="'10'!$P$62" display="$P$62 10" xr:uid="{03B0C01B-7878-48A8-99BE-8ADF53D14BFF}"/>
    <hyperlink ref="I910" location="'10'!$Q$64" display="$Q$64 10" xr:uid="{AB9DD009-2953-4FAC-AF6C-9AB6FF2406FC}"/>
    <hyperlink ref="I911" location="'10'!$Q$57" display="$Q$57 10" xr:uid="{60CF7515-448B-480D-BDDC-BFBF1C035764}"/>
    <hyperlink ref="I912" r:id="rId43" location="'10'!$Q$57" xr:uid="{D70FC841-19C2-4670-9382-127300D0AF97}"/>
    <hyperlink ref="I913" location="'10'!$Q$58" display="$Q$58 10" xr:uid="{8E811B8B-B028-475E-8C67-8C054FAC6641}"/>
    <hyperlink ref="I914" location="'10'!$S$58" display="$S$58 10" xr:uid="{C6298C6C-003F-4A8C-9C08-09096DD6C921}"/>
    <hyperlink ref="I915" location="'10'!$T$56" display="$T$56 10" xr:uid="{6EA4D436-B0C8-4E92-9179-FFF74B32FF2A}"/>
    <hyperlink ref="I916" location="'10'!$T$60" display="$T$60 10" xr:uid="{26F42A4E-4AD6-4398-BCDB-ECE2D4C20558}"/>
    <hyperlink ref="I917" location="'10'!$T$58" display="$T$58 10" xr:uid="{ABE08FE9-ABBB-4E50-ABB0-F3D717BA28AF}"/>
    <hyperlink ref="I918" location="'10'!$J$69" display="$J$69 10" xr:uid="{869C9FFE-9F2B-4550-AFC6-E2B74F426F5E}"/>
    <hyperlink ref="I919" location="'10'!$J$70" display="$J$70 10" xr:uid="{09900B2B-D579-4D5E-AA4C-16A455B664F8}"/>
    <hyperlink ref="I920" location="'10'!$K$70" display="$K$70 10" xr:uid="{8603F72B-87DD-4B0A-B741-F089F57162AD}"/>
    <hyperlink ref="I921" location="'10'!$K$68" display="$K$68 10" xr:uid="{2EC8EF9A-F3A1-4EAA-ADD4-FFD3B482C8D2}"/>
    <hyperlink ref="I922" location="'10'!$U$68" display="$U$68 10" xr:uid="{9E2CCC5F-1B90-45E3-BD06-DE2E1A2C1D47}"/>
    <hyperlink ref="I923" location="'10'!$U$70" display="$U$70 10" xr:uid="{8F774C76-3C5F-47AC-A718-4147FF639AF3}"/>
    <hyperlink ref="I924" location="'10'!$V$85" display="$V$85 10" xr:uid="{6979CDCF-862D-4F85-859C-25D30B3F38EF}"/>
    <hyperlink ref="I925" location="'9'!$X$84" display="$X$84 9" xr:uid="{799E39FE-9F05-4A25-9316-AC2F215824B9}"/>
    <hyperlink ref="I926" r:id="rId44" location="'10'!$V$85" xr:uid="{F0D69E33-030C-4D1E-B3A8-15D0C7A64A5B}"/>
    <hyperlink ref="I927" location="'10'!$W$58" display="$W$58 10" xr:uid="{A37D2451-83F8-4EF1-8057-E20464C4D47F}"/>
    <hyperlink ref="I928" location="'10'!$W$60" display="$W$60 10" xr:uid="{F3D77D9E-4B51-4CFB-8264-F159C5AACE64}"/>
    <hyperlink ref="I929" location="'10'!$W$85" display="$W$85 10" xr:uid="{250D03A6-EA3F-45EB-A9A6-A16C365539E5}"/>
    <hyperlink ref="I930" location="'10'!$X$57" display="$X$57 10" xr:uid="{BDCBFD6D-4B56-48ED-B3E4-CFFFEAADDA9A}"/>
    <hyperlink ref="I931" location="'10'!$X$56" display="$X$56 10" xr:uid="{78795551-89CF-41EF-8103-061050515809}"/>
    <hyperlink ref="I932" location="'10'!$X$61" display="$X$61 10" xr:uid="{899E4FA7-4B98-45F4-BB5B-5834500DF829}"/>
    <hyperlink ref="I933" location="'10'!$X$85" display="$X$85 10" xr:uid="{2F632C90-C86E-4F95-AFE7-ACBEF88DBA9F}"/>
    <hyperlink ref="I934" location="'10'!$Y$70" display="$Y$70 10" xr:uid="{61EFE346-87CA-437D-8246-E3E145C8BECC}"/>
    <hyperlink ref="I935" location="'10'!$Z$63" display="$Z$63 10" xr:uid="{55767533-C565-4E6E-9961-95BA601985B1}"/>
    <hyperlink ref="I936" location="'10'!$Z$65" display="$Z$65 10" xr:uid="{A3F20953-A70F-4F6C-9AAC-2C6580EC0301}"/>
    <hyperlink ref="I937" location="'10'!$Z$62" display="$Z$62 10" xr:uid="{5A68653D-A7B0-45D0-BB95-CD1A39DFB9EF}"/>
    <hyperlink ref="I938" location="'10'!$Z$64" display="$Z$64 10" xr:uid="{4D753B77-9742-4497-8AF2-743B9ACC012B}"/>
  </hyperlinks>
  <pageMargins left="0.7" right="0.7" top="0.75" bottom="0.75" header="0.3" footer="0.3"/>
  <legacyDrawing r:id="rId4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E883" activePane="bottomRight" state="frozen"/>
      <selection pane="topRight" activeCell="D1" sqref="D1"/>
      <selection pane="bottomLeft" activeCell="A3" sqref="A3"/>
      <selection pane="bottomRight" activeCell="AQ896" sqref="AQ896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>
        <v>4005.48</v>
      </c>
      <c r="E895" s="255">
        <v>49.88</v>
      </c>
      <c r="F895" s="254">
        <v>1139.5999999999999</v>
      </c>
      <c r="G895" s="255">
        <v>71.7</v>
      </c>
      <c r="H895" s="254">
        <v>48.01</v>
      </c>
      <c r="I895" s="360">
        <v>0.35</v>
      </c>
      <c r="J895" s="254">
        <v>226.63</v>
      </c>
      <c r="K895" s="360">
        <v>0.67</v>
      </c>
      <c r="L895" s="453"/>
      <c r="M895" s="451"/>
      <c r="N895" s="451"/>
      <c r="O895" s="452"/>
      <c r="P895" s="453">
        <v>9393.98</v>
      </c>
      <c r="Q895" s="451">
        <v>19.09</v>
      </c>
      <c r="R895" s="451">
        <v>36000.400000000001</v>
      </c>
      <c r="S895" s="451">
        <v>38.200000000000003</v>
      </c>
      <c r="T895" s="451">
        <v>354.71</v>
      </c>
      <c r="U895" s="451">
        <v>0</v>
      </c>
      <c r="V895" s="451">
        <v>804.43</v>
      </c>
      <c r="W895" s="451">
        <v>1452.49</v>
      </c>
      <c r="X895" s="451">
        <v>12936.71</v>
      </c>
      <c r="Y895" s="451">
        <v>9.0399999999999991</v>
      </c>
      <c r="Z895" s="451">
        <v>40696</v>
      </c>
      <c r="AA895" s="451">
        <v>69</v>
      </c>
      <c r="AB895" s="451"/>
      <c r="AC895" s="451"/>
      <c r="AD895" s="451">
        <v>11026.74</v>
      </c>
      <c r="AE895" s="451">
        <v>0</v>
      </c>
      <c r="AF895" s="451"/>
      <c r="AG895" s="454"/>
      <c r="AH895" s="451"/>
      <c r="AI895" s="452"/>
      <c r="AJ895" s="451"/>
      <c r="AK895" s="454"/>
      <c r="AL895" s="455">
        <v>2707.59</v>
      </c>
      <c r="AM895" s="452">
        <v>14.34</v>
      </c>
      <c r="AN895" s="455">
        <v>199.98</v>
      </c>
      <c r="AO895" s="452">
        <v>0.01</v>
      </c>
      <c r="AP895" s="455">
        <v>571.89</v>
      </c>
      <c r="AQ895" s="452">
        <v>0</v>
      </c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>
        <v>4009.34</v>
      </c>
      <c r="E896" s="356">
        <v>49.88</v>
      </c>
      <c r="F896" s="355">
        <v>1139.5999999999999</v>
      </c>
      <c r="G896" s="356">
        <v>73.42</v>
      </c>
      <c r="H896" s="355">
        <v>48.01</v>
      </c>
      <c r="I896" s="358">
        <v>35</v>
      </c>
      <c r="J896" s="355">
        <v>232.15</v>
      </c>
      <c r="K896" s="358">
        <v>0.68</v>
      </c>
      <c r="L896" s="449"/>
      <c r="M896" s="447"/>
      <c r="N896" s="447"/>
      <c r="O896" s="448"/>
      <c r="P896" s="449">
        <v>9399.7900000000009</v>
      </c>
      <c r="Q896" s="447">
        <v>19.09</v>
      </c>
      <c r="R896" s="447">
        <v>36004.199999999997</v>
      </c>
      <c r="S896" s="447">
        <v>38.200000000000003</v>
      </c>
      <c r="T896" s="447">
        <v>354.71</v>
      </c>
      <c r="U896" s="447">
        <v>0</v>
      </c>
      <c r="V896" s="447">
        <v>804.6</v>
      </c>
      <c r="W896" s="447">
        <v>1453.72</v>
      </c>
      <c r="X896" s="447">
        <v>12940.48</v>
      </c>
      <c r="Y896" s="447">
        <v>9.0399999999999991</v>
      </c>
      <c r="Z896" s="447">
        <v>40703</v>
      </c>
      <c r="AA896" s="447">
        <v>69</v>
      </c>
      <c r="AB896" s="447"/>
      <c r="AC896" s="447"/>
      <c r="AD896" s="447">
        <v>11033.27</v>
      </c>
      <c r="AE896" s="447">
        <v>0</v>
      </c>
      <c r="AF896" s="447"/>
      <c r="AG896" s="421"/>
      <c r="AH896" s="447"/>
      <c r="AI896" s="448"/>
      <c r="AJ896" s="447"/>
      <c r="AK896" s="421"/>
      <c r="AL896" s="450">
        <v>2715.08</v>
      </c>
      <c r="AM896" s="448">
        <v>14.34</v>
      </c>
      <c r="AN896" s="450">
        <v>200.21</v>
      </c>
      <c r="AO896" s="448">
        <v>0.01</v>
      </c>
      <c r="AP896" s="450">
        <v>573.80999999999995</v>
      </c>
      <c r="AQ896" s="448">
        <v>0</v>
      </c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46001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15.3497986111106</v>
      </c>
      <c r="I9" s="169">
        <f ca="1">((DATE(YEAR(F9),MONTH(F9)+1,25)) + TIME(LEFT("1200H", 2), MID("1200H", 3, 2), 0)) - ($AI$3 + TIME(LEFT(NOW(), 2), MID(NOW(), 3, 2), 0))</f>
        <v>14.583333333335759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4176.4800000000014</v>
      </c>
      <c r="Y9" s="172">
        <f ca="1">X9/H9/24</f>
        <v>11.336956556162221</v>
      </c>
      <c r="Z9" s="173">
        <f ca="1">AC9/H9/24</f>
        <v>11.336956556162221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139961.88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4176.4800000000014</v>
      </c>
      <c r="AD9" s="114"/>
      <c r="AE9" s="113" t="s">
        <v>1319</v>
      </c>
      <c r="AF9" s="642">
        <f ca="1">$AB$9/$E$9</f>
        <v>0.98300152210080272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0.35106619056265015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46.3497986111106</v>
      </c>
      <c r="I17" s="169">
        <f ca="1">((DATE(YEAR(F17),MONTH(F17)+1,25)) + TIME(LEFT("1200H", 2), MID("1200H", 3, 2), 0)) - ($AI$3 + TIME(LEFT(NOW(), 2), MID(NOW(), 3, 2), 0))</f>
        <v>-15.416666666664241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-636.3549565944187</v>
      </c>
      <c r="Z17" s="173">
        <f ca="1">AC17/H17/24</f>
        <v>-636.3549565944187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15.3497986111106</v>
      </c>
      <c r="I25" s="169">
        <f ca="1">((DATE(YEAR(F25),MONTH(F25)+1,25)) + TIME(LEFT("1200H", 2), MID("1200H", 3, 2), 0)) - ($AI$3 + TIME(LEFT(NOW(), 2), MID(NOW(), 3, 2), 0))</f>
        <v>14.583333333335759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6654.1200000000081</v>
      </c>
      <c r="Y25" s="172">
        <f ca="1">X25/H25/24</f>
        <v>18.06245195942282</v>
      </c>
      <c r="Z25" s="173">
        <f ca="1">AC25/H25/24</f>
        <v>18.06245195942282</v>
      </c>
      <c r="AA25" s="182">
        <f ca="1">SUM(AA28:AA29)</f>
        <v>713013</v>
      </c>
      <c r="AB25" s="291">
        <f ca="1">SUM(AB28:AB32)</f>
        <v>171491.5015552</v>
      </c>
      <c r="AC25" s="308">
        <f ca="1">SUM(AC28:AC32)</f>
        <v>6654.1200000000081</v>
      </c>
      <c r="AD25" s="114"/>
      <c r="AE25" s="113" t="s">
        <v>1319</v>
      </c>
      <c r="AF25" s="642">
        <f ca="1">AB25/$E$25</f>
        <v>0.95273056419555557</v>
      </c>
      <c r="AG25" s="643"/>
      <c r="AH25" s="643"/>
      <c r="AI25" s="644"/>
      <c r="AJ25" s="106"/>
      <c r="AK25" s="114"/>
      <c r="AM25" s="187">
        <f ca="1">(E25-AB25)/67/24</f>
        <v>5.2913547542288581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431591.99999999994</v>
      </c>
      <c r="AB28" s="293">
        <f ca="1">(((((INDEX(BILLING!$R:$R,MATCH($AI$3&amp;" "&amp;$AI$5,BILLING!$C:$C,0))-J28)*$D$60)-
((INDEX(BILLING!$S:$S,MATCH($AI$3&amp;" "&amp;$AI$5,BILLING!$C:$C,0))-K28)*$D$60))))/1000</f>
        <v>34971.599999999984</v>
      </c>
      <c r="AC28" s="281">
        <f ca="1">(((((INDEX(BILLING!$R:$R,MATCH($AI$3&amp;" "&amp;$AI$5,BILLING!$C:$C,0))-R28)*$D$60)-
((INDEX(BILLING!$S:$S,MATCH($AI$3&amp;" "&amp;$AI$5,BILLING!$C:$C,0))-S28)*$D$60))))/1000</f>
        <v>944.39999999996508</v>
      </c>
      <c r="AD28" s="114"/>
      <c r="AE28" s="113" t="s">
        <v>1320</v>
      </c>
      <c r="AF28" s="642">
        <f ca="1">$AC$25/$D$25</f>
        <v>0.44360800000000056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281421</v>
      </c>
      <c r="AB29" s="293">
        <f ca="1">(((((INDEX(BILLING!$P:$P,MATCH($AI$3&amp;" "&amp;$AI$5,BILLING!$C:$C,0))-J29)*$D$59)-
((INDEX(BILLING!$Q:$Q,MATCH($AI$3&amp;" "&amp;$AI$5,BILLING!$C:$C,0))-K29)*$D$59))))/1000</f>
        <v>110443.50000000003</v>
      </c>
      <c r="AC29" s="281">
        <f ca="1">(((((INDEX(BILLING!$P:$P,MATCH($AI$3&amp;" "&amp;$AI$5,BILLING!$C:$C,0))-R29)*$D$59)-
((INDEX(BILLING!$Q:$Q,MATCH($AI$3&amp;" "&amp;$AI$5,BILLING!$C:$C,0))-S29)*$D$59))))/1000</f>
        <v>5217.0000000000437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24867.725555199995</v>
      </c>
      <c r="AC32" s="281">
        <f ca="1">(((((INDEX(BILLING!$AP:$AP,MATCH($AI$3&amp;" "&amp;$AI$5,BILLING!$C:$C,0))-R32)*$D$66)-
((INDEX(BILLING!$AM:$AM,MATCH($AI$3&amp;" "&amp;$AI$5,BILLING!$C:$C,0))-S32)*$D$66))))/1000</f>
        <v>492.71999999999974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15.349801967589883</v>
      </c>
      <c r="I36" s="169">
        <f ca="1">((DATE(YEAR(F36),MONTH(F36)+1,25)) + TIME(LEFT("1200H", 2), MID("1200H", 3, 2), 0)) - ($AI$3 + TIME(LEFT(NOW(), 2), MID(NOW(), 3, 2), 0))</f>
        <v>14.583333333335759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1622.3619999999951</v>
      </c>
      <c r="Y36" s="172">
        <f ca="1">X36/H36/24</f>
        <v>4.4038624608575505</v>
      </c>
      <c r="Z36" s="173">
        <f ca="1">AC36/H36/24</f>
        <v>4.4038624608575505</v>
      </c>
      <c r="AA36" s="182"/>
      <c r="AB36" s="291">
        <f ca="1">SUM(AB39:AB41)</f>
        <v>21865.634000000002</v>
      </c>
      <c r="AC36" s="308">
        <f ca="1">SUM(AC39:AC41)</f>
        <v>1622.3619999999951</v>
      </c>
      <c r="AD36" s="114"/>
      <c r="AE36" s="113" t="s">
        <v>1319</v>
      </c>
      <c r="AF36" s="642">
        <f ca="1">AB36/$E$36</f>
        <v>0.38884681320244702</v>
      </c>
      <c r="AG36" s="643"/>
      <c r="AH36" s="643"/>
      <c r="AI36" s="644"/>
      <c r="AJ36" s="106"/>
      <c r="AK36" s="114"/>
      <c r="AM36" s="187">
        <f ca="1">(E36-AB36)/67/24</f>
        <v>21.372118159203978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8361.7800000000025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916.48199999999395</v>
      </c>
      <c r="AD39" s="114"/>
      <c r="AE39" s="113" t="s">
        <v>1320</v>
      </c>
      <c r="AF39" s="642">
        <f ca="1">$AC$36/$D$36</f>
        <v>0.3462146820315824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5192.054000000001</v>
      </c>
      <c r="AC40" s="281">
        <f ca="1">(((((INDEX(BILLING!$AD:$AD,MATCH($AI$3&amp;" "&amp;$AI$5,BILLING!$C:$C,0))-T40)*$D$58)-
((INDEX(BILLING!$AE:$AE,MATCH($AI$3&amp;" "&amp;$AI$5,BILLING!$C:$C,0))-U40)*$D$58))))/1000</f>
        <v>275.38000000000108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8311.7999999999993</v>
      </c>
      <c r="AB41" s="335">
        <f ca="1">(((((INDEX(BILLING!$Z:$Z,MATCH($AI$3&amp;" "&amp;$AI$5,BILLING!$C:$C,0))-P41)*$D$57)-
((INDEX(BILLING!$AA:$AA,MATCH($AI$3&amp;" "&amp;$AI$5,BILLING!$C:$C,0))-Q41)*$D$57))))/1000</f>
        <v>8311.7999999999993</v>
      </c>
      <c r="AC41" s="336">
        <f ca="1">(((((INDEX(BILLING!$Z:$Z,MATCH($AI$3&amp;" "&amp;$AI$5,BILLING!$C:$C,0))-T41)*$D$57)-
((INDEX(BILLING!$AA:$AA,MATCH($AI$3&amp;" "&amp;$AI$5,BILLING!$C:$C,0))-U41)*$D$57))))/1000</f>
        <v>430.5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32408.880000000001</v>
      </c>
      <c r="AC42" s="281">
        <f ca="1">(((((INDEX(BILLING!$AN:$AN,MATCH($AI$3&amp;" "&amp;$AI$5,BILLING!$C:$C,0))-R42)*$D$67)-
((INDEX(BILLING!$AO:$AO,MATCH($AI$3&amp;" "&amp;$AI$5,BILLING!$C:$C,0))-S42)*$D$67))))/1000</f>
        <v>1034.1138336000006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350.3497986111106</v>
      </c>
      <c r="I9" s="169">
        <f ca="1">((DATE(YEAR(F9),MONTH(F9)+1,25)) + TIME(LEFT("1200H", 2), MID("1200H", 3, 2), 0)) - ($AG$3 + TIME(LEFT(NOW(), 2), MID(NOW(), 3, 2), 0))</f>
        <v>-319.41666666666424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141906.23999999999</v>
      </c>
      <c r="W9" s="172">
        <f ca="1">V9/H9/24</f>
        <v>16.876732977840764</v>
      </c>
      <c r="X9" s="173">
        <f ca="1">AA9/H9/24</f>
        <v>16.876732977840764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141906.23999999999</v>
      </c>
      <c r="AB9" s="114"/>
      <c r="AC9" s="113" t="s">
        <v>1319</v>
      </c>
      <c r="AD9" s="642">
        <f ca="1">$AA$9/$E$9</f>
        <v>0.99670056751137825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11.92890383322125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350.3497986111106</v>
      </c>
      <c r="I17" s="169">
        <f ca="1">((DATE(YEAR(F17),MONTH(F17)+1,25)) + TIME(LEFT("1200H", 2), MID("1200H", 3, 2), 0)) - ($AG$3 + TIME(LEFT(NOW(), 2), MID(NOW(), 3, 2), 0))</f>
        <v>-319.41666666666424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-80.365154420767411</v>
      </c>
      <c r="X17" s="173">
        <f ca="1">AA17/H17/24</f>
        <v>-80.365154420767411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350.3497986111106</v>
      </c>
      <c r="I25" s="169">
        <f ca="1">((DATE(YEAR(F25),MONTH(F25)+1,25)) + TIME(LEFT("1200H", 2), MID("1200H", 3, 2), 0)) - ($AG$3 + TIME(LEFT(NOW(), 2), MID(NOW(), 3, 2), 0))</f>
        <v>-319.41666666666424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157776.20499999996</v>
      </c>
      <c r="W25" s="172">
        <f ca="1">V25/H25/24</f>
        <v>18.764128216222655</v>
      </c>
      <c r="X25" s="173">
        <f ca="1">AA25/H25/24</f>
        <v>18.764128216222655</v>
      </c>
      <c r="Y25" s="182">
        <f ca="1">SUM(Y28:Y31)</f>
        <v>323534.69999999995</v>
      </c>
      <c r="Z25" s="182">
        <f ca="1">SUM(Z28:Z31)</f>
        <v>335453.09999999998</v>
      </c>
      <c r="AA25" s="132">
        <f ca="1">SUM(AA28:AA31)</f>
        <v>157776.20499999996</v>
      </c>
      <c r="AB25" s="114"/>
      <c r="AC25" s="113" t="s">
        <v>1319</v>
      </c>
      <c r="AD25" s="642">
        <f ca="1">Z25/$E$25</f>
        <v>1.8636283333333332</v>
      </c>
      <c r="AE25" s="643"/>
      <c r="AF25" s="643"/>
      <c r="AG25" s="644"/>
      <c r="AH25" s="106"/>
      <c r="AI25" s="114"/>
      <c r="AK25" s="187">
        <f ca="1">(E25-Z25)/67/24</f>
        <v>-96.674813432835819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80227.199999999939</v>
      </c>
      <c r="Z28" s="165">
        <f ca="1">(((((INDEX(BILLING!$R:$R,MATCH($AG$3&amp;" "&amp;$AG$5,BILLING!$C:$C,0))-J28)*$D$57)-
((INDEX(BILLING!$S:$S,MATCH($AG$3&amp;" "&amp;$AG$5,BILLING!$C:$C,0))-K28)*$D$57))))/1000</f>
        <v>83335.199999999968</v>
      </c>
      <c r="AA28" s="132">
        <f ca="1">(((((INDEX(BILLING!$R:$R,MATCH($AG$3&amp;" "&amp;$AG$5,BILLING!$C:$C,0))-P28)*$D$57)-
((INDEX(BILLING!$S:$S,MATCH($AG$3&amp;" "&amp;$AG$5,BILLING!$C:$C,0))-Q28)*$D$57))))/1000</f>
        <v>35920.799999999945</v>
      </c>
      <c r="AB28" s="114"/>
      <c r="AC28" s="113" t="s">
        <v>1320</v>
      </c>
      <c r="AD28" s="642">
        <f ca="1">$AA$25/$D$25</f>
        <v>10.518413666666664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223550.70000000004</v>
      </c>
      <c r="Z29" s="165">
        <f ca="1">(((((INDEX(BILLING!$P:$P,MATCH($AG$3&amp;" "&amp;$AG$5,BILLING!$C:$C,0))-J29)*$D$56)-
((INDEX(BILLING!$Q:$Q,MATCH($AG$3&amp;" "&amp;$AG$5,BILLING!$C:$C,0))-K29)*$D$56))))/1000</f>
        <v>231674.40000000002</v>
      </c>
      <c r="AA29" s="132">
        <f ca="1">(((((INDEX(BILLING!$P:$P,MATCH($AG$3&amp;" "&amp;$AG$5,BILLING!$C:$C,0))-P29)*$D$56)-
((INDEX(BILLING!$Q:$Q,MATCH($AG$3&amp;" "&amp;$AG$5,BILLING!$C:$C,0))-Q29)*$D$56))))/1000</f>
        <v>112746.90000000002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19756.8</v>
      </c>
      <c r="Z31" s="165">
        <f ca="1">(((((INDEX(BILLING!$Z:$Z,MATCH($AG$3&amp;" "&amp;$AG$5,BILLING!$C:$C,0))-L31)*$D$54)-
((INDEX(BILLING!$AA:$AA,MATCH($AG$3&amp;" "&amp;$AG$5,BILLING!$C:$C,0))-M31)*$D$54))))/1000</f>
        <v>20443.5</v>
      </c>
      <c r="AA31" s="132">
        <f ca="1">(((((INDEX(BILLING!$Z:$Z,MATCH($AG$3&amp;" "&amp;$AG$5,BILLING!$C:$C,0))-R31)*$D$54)-
((INDEX(BILLING!$AA:$AA,MATCH($AG$3&amp;" "&amp;$AG$5,BILLING!$C:$C,0))-S31)*$D$54))))/1000</f>
        <v>10004.4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85331.4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350.3497986111106</v>
      </c>
      <c r="I36" s="169">
        <f ca="1">((DATE(YEAR(F36),MONTH(F36)+1,25)) + TIME(LEFT("1200H", 2), MID("1200H", 3, 2), 0)) - ($AG$3 + TIME(LEFT(NOW(), 2), MID(NOW(), 3, 2), 0))</f>
        <v>-319.41666666666424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18672.009999999995</v>
      </c>
      <c r="W36" s="172">
        <f ca="1">V36/H36/24</f>
        <v>2.2206389721098412</v>
      </c>
      <c r="X36" s="173">
        <f ca="1">AA36/H36/24</f>
        <v>2.2206389721098412</v>
      </c>
      <c r="Y36" s="182"/>
      <c r="Z36" s="182">
        <f ca="1">SUM(Z39:Z40)</f>
        <v>50809.919999999998</v>
      </c>
      <c r="AA36" s="132">
        <f ca="1">SUM(AA39:AA40)</f>
        <v>18672.009999999995</v>
      </c>
      <c r="AB36" s="114"/>
      <c r="AC36" s="113" t="s">
        <v>1319</v>
      </c>
      <c r="AD36" s="642">
        <f ca="1">Z36/$E$36</f>
        <v>1.516714029850728</v>
      </c>
      <c r="AE36" s="643"/>
      <c r="AF36" s="643"/>
      <c r="AG36" s="644"/>
      <c r="AH36" s="106"/>
      <c r="AI36" s="114"/>
      <c r="AK36" s="187">
        <f ca="1">(E36-Z36)/67/24</f>
        <v>-10.764875621890297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38527.985999999997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12393.191999999992</v>
      </c>
      <c r="AB39" s="114"/>
      <c r="AC39" s="113" t="s">
        <v>1320</v>
      </c>
      <c r="AD39" s="642">
        <f ca="1">$AA$36/$D$36</f>
        <v>6.6884811940297686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12281.934000000001</v>
      </c>
      <c r="AA40" s="156">
        <f ca="1">(((((INDEX(BILLING!$AD:$AD,MATCH($AG$3&amp;" "&amp;$AG$5,BILLING!$C:$C,0))-R40)*$D$55)-
((INDEX(BILLING!$AE:$AE,MATCH($AG$3&amp;" "&amp;$AG$5,BILLING!$C:$C,0))-S40)*$D$55))))/1000</f>
        <v>6278.8180000000011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46001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288.34980196758988</v>
      </c>
      <c r="I9" s="169">
        <f ca="1">((DATE(YEAR(F9),MONTH(F9)+1,25)) + TIME(LEFT("1200H", 2), MID("1200H", 3, 2), 0)) - ($AG$3 + TIME(LEFT(NOW(), 2), MID(NOW(), 3, 2), 0))</f>
        <v>-260.41666666666424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115903.32</v>
      </c>
      <c r="W9" s="172">
        <f ca="1">V9/H9/24</f>
        <v>16.748078087956543</v>
      </c>
      <c r="X9" s="173">
        <f ca="1">AA9/H9/24</f>
        <v>16.748078087956543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139961.88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115903.32</v>
      </c>
      <c r="AB9" s="114"/>
      <c r="AC9" s="113" t="s">
        <v>1319</v>
      </c>
      <c r="AD9" s="642">
        <f ca="1">$Z$9/$E$9</f>
        <v>0.98304405236837678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9.7430497646267664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288.34980208333582</v>
      </c>
      <c r="I17" s="169">
        <f ca="1">((DATE(YEAR(F17),MONTH(F17)+1,25)) + TIME(LEFT("1200H", 2), MID("1200H", 3, 2), 0)) - ($AG$3 + TIME(LEFT(NOW(), 2), MID(NOW(), 3, 2), 0))</f>
        <v>-260.41666666666424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-98.676376324024844</v>
      </c>
      <c r="X17" s="173">
        <f ca="1">AA17/H17/24</f>
        <v>-98.676376324024844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288.3497986111106</v>
      </c>
      <c r="I25" s="169">
        <f ca="1">((DATE(YEAR(F25),MONTH(F25)+1,25)) + TIME(LEFT("1200H", 2), MID("1200H", 3, 2), 0)) - ($AG$3 + TIME(LEFT(NOW(), 2), MID(NOW(), 3, 2), 0))</f>
        <v>-260.41666666666424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-98182.121999999974</v>
      </c>
      <c r="W25" s="172">
        <f ca="1">V25/H25/24</f>
        <v>-14.187357749874179</v>
      </c>
      <c r="X25" s="173">
        <f ca="1">AA25/H25/24</f>
        <v>-14.187357749874179</v>
      </c>
      <c r="Y25" s="182">
        <f ca="1">SUM(Y28:Y31)</f>
        <v>323534.69999999995</v>
      </c>
      <c r="Z25" s="291">
        <f ca="1">SUM(Z28:Z33)</f>
        <v>-73698.739000000001</v>
      </c>
      <c r="AA25" s="308">
        <f ca="1">SUM(AA28:AA33)</f>
        <v>-98182.121999999974</v>
      </c>
      <c r="AB25" s="114"/>
      <c r="AC25" s="113" t="s">
        <v>1319</v>
      </c>
      <c r="AD25" s="642">
        <f ca="1">Z25/$E$25</f>
        <v>-0.40943743888888889</v>
      </c>
      <c r="AE25" s="643"/>
      <c r="AF25" s="643"/>
      <c r="AG25" s="644"/>
      <c r="AH25" s="106"/>
      <c r="AI25" s="114"/>
      <c r="AK25" s="187">
        <f ca="1">(E25-Z25)/67/24</f>
        <v>157.77284763681592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80227.199999999939</v>
      </c>
      <c r="Z28" s="293">
        <f ca="1">(((((INDEX(BILLING!$R:$R,MATCH($AG$3&amp;" "&amp;$AG$5,BILLING!$C:$C,0))-J28)*$D$59)-
((INDEX(BILLING!$S:$S,MATCH($AG$3&amp;" "&amp;$AG$5,BILLING!$C:$C,0))-K28)*$D$59))))/1000</f>
        <v>34971.599999999984</v>
      </c>
      <c r="AA28" s="281">
        <f ca="1">(((((INDEX(BILLING!$R:$R,MATCH($AG$3&amp;" "&amp;$AG$5,BILLING!$C:$C,0))-P28)*$D$59)-
((INDEX(BILLING!$S:$S,MATCH($AG$3&amp;" "&amp;$AG$5,BILLING!$C:$C,0))-Q28)*$D$59))))/1000</f>
        <v>27609.599999999999</v>
      </c>
      <c r="AB28" s="114"/>
      <c r="AC28" s="113" t="s">
        <v>1320</v>
      </c>
      <c r="AD28" s="642">
        <f ca="1">$AA$25/$D$25</f>
        <v>-6.5454747999999983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223550.70000000004</v>
      </c>
      <c r="Z29" s="293">
        <f ca="1">(((((INDEX(BILLING!$P:$P,MATCH($AG$3&amp;" "&amp;$AG$5,BILLING!$C:$C,0))-J29)*$D$58)-
((INDEX(BILLING!$Q:$Q,MATCH($AG$3&amp;" "&amp;$AG$5,BILLING!$C:$C,0))-K29)*$D$58))))/1000</f>
        <v>110443.50000000003</v>
      </c>
      <c r="AA29" s="281">
        <f ca="1">(((((INDEX(BILLING!$P:$P,MATCH($AG$3&amp;" "&amp;$AG$5,BILLING!$C:$C,0))-P29)*$D$58)-
((INDEX(BILLING!$Q:$Q,MATCH($AG$3&amp;" "&amp;$AG$5,BILLING!$C:$C,0))-Q29)*$D$58))))/1000</f>
        <v>97742.400000000023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19756.8</v>
      </c>
      <c r="Z31" s="293">
        <f ca="1">(((((INDEX(BILLING!$Z:$Z,MATCH($AG$3&amp;" "&amp;$AG$5,BILLING!$C:$C,0))-L31)*$D$56)-
((INDEX(BILLING!$AA:$AA,MATCH($AG$3&amp;" "&amp;$AG$5,BILLING!$C:$C,0))-M31)*$D$56))))/1000</f>
        <v>9813.9509999999937</v>
      </c>
      <c r="AA31" s="281">
        <f ca="1">(((((INDEX(BILLING!$Z:$Z,MATCH($AG$3&amp;" "&amp;$AG$5,BILLING!$C:$C,0))-R31)*$D$56)-
((INDEX(BILLING!$AA:$AA,MATCH($AG$3&amp;" "&amp;$AG$5,BILLING!$C:$C,0))-S31)*$D$56))))/1000</f>
        <v>8311.7999999999993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288.3497986111106</v>
      </c>
      <c r="I37" s="169">
        <f ca="1">((DATE(YEAR(F37),MONTH(F37)+1,25)) + TIME(LEFT("1200H", 2), MID("1200H", 3, 2), 0)) - ($AG$3 + TIME(LEFT(NOW(), 2), MID(NOW(), 3, 2), 0))</f>
        <v>-260.41666666666424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13553.834000000003</v>
      </c>
      <c r="W37" s="172">
        <f ca="1">V37/H37/24</f>
        <v>1.9585346896495908</v>
      </c>
      <c r="X37" s="173">
        <f ca="1">AA37/H37/24</f>
        <v>1.9585346896495908</v>
      </c>
      <c r="Y37" s="182"/>
      <c r="Z37" s="291">
        <f ca="1">SUM(Z40:Z42)</f>
        <v>18302.465999999993</v>
      </c>
      <c r="AA37" s="308">
        <f ca="1">SUM(AA40:AA42)</f>
        <v>13553.834000000003</v>
      </c>
      <c r="AB37" s="114"/>
      <c r="AC37" s="113" t="s">
        <v>1319</v>
      </c>
      <c r="AD37" s="642">
        <f ca="1">Z37/$E$37</f>
        <v>0.32548132735808782</v>
      </c>
      <c r="AE37" s="643"/>
      <c r="AF37" s="643"/>
      <c r="AG37" s="644"/>
      <c r="AH37" s="106"/>
      <c r="AI37" s="114"/>
      <c r="AK37" s="187">
        <f ca="1">(E37-Z37)/67/24</f>
        <v>23.588018656716425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12147.029999999993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8361.7800000000025</v>
      </c>
      <c r="AB40" s="114"/>
      <c r="AC40" s="113" t="s">
        <v>1320</v>
      </c>
      <c r="AD40" s="642">
        <f ca="1">$AA$37/$D$37</f>
        <v>2.8924101579172006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6155.4360000000006</v>
      </c>
      <c r="AA41" s="281">
        <f ca="1">(((((INDEX(BILLING!$AD:$AD,MATCH($AG$3&amp;" "&amp;$AG$5,BILLING!$C:$C,0))-R41)*$D$57)-
((INDEX(BILLING!$AE:$AE,MATCH($AG$3&amp;" "&amp;$AG$5,BILLING!$C:$C,0))-S41)*$D$57))))/1000</f>
        <v>5192.054000000001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39.456746527779615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9.0208333333212067</v>
      </c>
      <c r="C4" s="84">
        <f>SUMIFS('GEN SWITCHING LOGS'!$F:$F,'GEN SWITCHING LOGS'!$A:$A,$A4,'GEN SWITCHING LOGS'!$G:$G,"CMS")+SUMIFS('GEN SWITCHING LOGS'!$F:$F,'GEN SWITCHING LOGS'!$A:$A,$A4,'GEN SWITCHING LOGS'!$G:$G,"PMS")</f>
        <v>1.1326388888992369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4.5888888889094233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5.5458333333444898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5.4124999999912689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5.3625000000029104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5.4048611111211358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5.0305555555678438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5.0270833333343035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4.8263888888905058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4.6979166666642413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7.3493055555518367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1.8631944444641704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1.8979166666686069</v>
      </c>
      <c r="C32" s="84">
        <f>SUMIFS('GEN SWITCHING LOGS'!$F:$F,'GEN SWITCHING LOGS'!$A:$A,$A32,'GEN SWITCHING LOGS'!$G:$G,"CMS")+SUMIFS('GEN SWITCHING LOGS'!$F:$F,'GEN SWITCHING LOGS'!$A:$A,$A32,'GEN SWITCHING LOGS'!$G:$G,"PMS")</f>
        <v>0.97569444443797693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0.96319444444816327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1.3743055555532919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3.295833333315386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3.367361111115315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3.2347222222088021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3.3590277777911979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3.4479166666787933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6.2131944444117835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7.8381944444190594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6.2111111110716593</v>
      </c>
      <c r="C64" s="84">
        <f>SUMIFS('GEN SWITCHING LOGS'!$F:$F,'GEN SWITCHING LOGS'!$A:$A,$A64,'GEN SWITCHING LOGS'!$G:$G,"CMS")+SUMIFS('GEN SWITCHING LOGS'!$F:$F,'GEN SWITCHING LOGS'!$A:$A,$A64,'GEN SWITCHING LOGS'!$G:$G,"PMS")</f>
        <v>3.8194444445252884E-2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10</vt:i4>
      </vt:variant>
    </vt:vector>
  </HeadingPairs>
  <TitlesOfParts>
    <vt:vector size="30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'10'!Print_Area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2025-12-10T12:23:48Z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